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2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3.xml" ContentType="application/vnd.openxmlformats-officedocument.drawing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drawings/drawing4.xml" ContentType="application/vnd.openxmlformats-officedocument.drawing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drawings/drawing5.xml" ContentType="application/vnd.openxmlformats-officedocument.drawing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drawings/drawing6.xml" ContentType="application/vnd.openxmlformats-officedocument.drawing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drawings/drawing7.xml" ContentType="application/vnd.openxmlformats-officedocument.drawing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drawings/drawing8.xml" ContentType="application/vnd.openxmlformats-officedocument.drawing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drawings/drawing9.xml" ContentType="application/vnd.openxmlformats-officedocument.drawing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drawings/drawing10.xml" ContentType="application/vnd.openxmlformats-officedocument.drawing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drawings/drawing11.xml" ContentType="application/vnd.openxmlformats-officedocument.drawing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drawings/drawing12.xml" ContentType="application/vnd.openxmlformats-officedocument.drawing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drawings/drawing13.xml" ContentType="application/vnd.openxmlformats-officedocument.drawing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drawings/drawing14.xml" ContentType="application/vnd.openxmlformats-officedocument.drawing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filterPrivacy="1" codeName="ThisWorkbook"/>
  <xr:revisionPtr revIDLastSave="0" documentId="8_{3934415E-AAA6-4936-9A89-D56B7871BEC0}" xr6:coauthVersionLast="47" xr6:coauthVersionMax="47" xr10:uidLastSave="{00000000-0000-0000-0000-000000000000}"/>
  <bookViews>
    <workbookView xWindow="-110" yWindow="-110" windowWidth="19420" windowHeight="10420" tabRatio="798" firstSheet="7" activeTab="7" xr2:uid="{00000000-000D-0000-FFFF-FFFF00000000}"/>
  </bookViews>
  <sheets>
    <sheet name="2017" sheetId="121" state="veryHidden" r:id="rId1"/>
    <sheet name="2018" sheetId="122" state="veryHidden" r:id="rId2"/>
    <sheet name="2019" sheetId="123" state="veryHidden" r:id="rId3"/>
    <sheet name="2020" sheetId="124" state="veryHidden" r:id="rId4"/>
    <sheet name="2021" sheetId="125" state="veryHidden" r:id="rId5"/>
    <sheet name="2022" sheetId="126" state="veryHidden" r:id="rId6"/>
    <sheet name="2023" sheetId="127" state="veryHidden" r:id="rId7"/>
    <sheet name="2024" sheetId="128" r:id="rId8"/>
    <sheet name="2025" sheetId="129" state="veryHidden" r:id="rId9"/>
    <sheet name="2026" sheetId="130" state="veryHidden" r:id="rId10"/>
    <sheet name="2027" sheetId="131" state="veryHidden" r:id="rId11"/>
    <sheet name="2028" sheetId="132" state="veryHidden" r:id="rId12"/>
    <sheet name="2029" sheetId="133" state="veryHidden" r:id="rId13"/>
    <sheet name="2030" sheetId="134" state="veryHidden" r:id="rId14"/>
    <sheet name="Liste.F" sheetId="135" state="very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AnnéeCalendrier" localSheetId="0">'2017'!$B$3</definedName>
    <definedName name="AnnéeCalendrier" localSheetId="1">'2018'!$B$3</definedName>
    <definedName name="AnnéeCalendrier" localSheetId="2">'2019'!$B$3</definedName>
    <definedName name="AnnéeCalendrier" localSheetId="3">'2020'!$B$3</definedName>
    <definedName name="AnnéeCalendrier" localSheetId="4">'2021'!$B$3</definedName>
    <definedName name="AnnéeCalendrier" localSheetId="5">'2022'!$B$3</definedName>
    <definedName name="AnnéeCalendrier" localSheetId="6">'2023'!$B$3</definedName>
    <definedName name="AnnéeCalendrier" localSheetId="7">'2024'!$B$3</definedName>
    <definedName name="AnnéeCalendrier" localSheetId="8">'2025'!$B$3</definedName>
    <definedName name="AnnéeCalendrier" localSheetId="9">'2026'!$B$3</definedName>
    <definedName name="AnnéeCalendrier" localSheetId="10">'2027'!$B$3</definedName>
    <definedName name="AnnéeCalendrier" localSheetId="11">'2028'!$B$3</definedName>
    <definedName name="AnnéeCalendrier" localSheetId="12">'2029'!$B$3</definedName>
    <definedName name="AnnéeCalendrier" localSheetId="13">'2030'!$B$3</definedName>
    <definedName name="Années_disponibles">Liste.F!$A$2:$A$15</definedName>
    <definedName name="AouDim1" localSheetId="0">DATE('2017'!AnnéeCalendrier,8,1)-WEEKDAY(DATE('2017'!AnnéeCalendrier,8,1)-1)</definedName>
    <definedName name="AouDim1" localSheetId="1">DATE('2018'!AnnéeCalendrier,8,1)-WEEKDAY(DATE('2018'!AnnéeCalendrier,8,1)-1)</definedName>
    <definedName name="AouDim1" localSheetId="2">DATE('2019'!AnnéeCalendrier,8,1)-WEEKDAY(DATE('2019'!AnnéeCalendrier,8,1)-1)</definedName>
    <definedName name="AouDim1" localSheetId="3">DATE('2020'!AnnéeCalendrier,8,1)-WEEKDAY(DATE('2020'!AnnéeCalendrier,8,1)-1)</definedName>
    <definedName name="AouDim1" localSheetId="4">DATE('2021'!AnnéeCalendrier,8,1)-WEEKDAY(DATE('2021'!AnnéeCalendrier,8,1)-1)</definedName>
    <definedName name="AouDim1" localSheetId="5">DATE('2022'!AnnéeCalendrier,8,1)-WEEKDAY(DATE('2022'!AnnéeCalendrier,8,1)-1)</definedName>
    <definedName name="AouDim1" localSheetId="6">DATE('2023'!AnnéeCalendrier,8,1)-WEEKDAY(DATE('2023'!AnnéeCalendrier,8,1)-1)</definedName>
    <definedName name="AouDim1" localSheetId="7">DATE('2024'!AnnéeCalendrier,8,1)-WEEKDAY(DATE('2024'!AnnéeCalendrier,8,1)-1)</definedName>
    <definedName name="AouDim1" localSheetId="8">DATE('2025'!AnnéeCalendrier,8,1)-WEEKDAY(DATE('2025'!AnnéeCalendrier,8,1)-1)</definedName>
    <definedName name="AouDim1" localSheetId="9">DATE('2026'!AnnéeCalendrier,8,1)-WEEKDAY(DATE('2026'!AnnéeCalendrier,8,1)-1)</definedName>
    <definedName name="AouDim1" localSheetId="10">DATE('2027'!AnnéeCalendrier,8,1)-WEEKDAY(DATE('2027'!AnnéeCalendrier,8,1)-1)</definedName>
    <definedName name="AouDim1" localSheetId="11">DATE('2028'!AnnéeCalendrier,8,1)-WEEKDAY(DATE('2028'!AnnéeCalendrier,8,1)-1)</definedName>
    <definedName name="AouDim1" localSheetId="12">DATE('2029'!AnnéeCalendrier,8,1)-WEEKDAY(DATE('2029'!AnnéeCalendrier,8,1)-1)</definedName>
    <definedName name="AouDim1" localSheetId="13">DATE('2030'!AnnéeCalendrier,8,1)-WEEKDAY(DATE('2030'!AnnéeCalendrier,8,1)-1)</definedName>
    <definedName name="AouDim1">DATE('2019'!AnnéeCalendrier,8,1)-WEEKDAY(DATE('2019'!AnnéeCalendrier,8,1)-1)</definedName>
    <definedName name="AvrDim1" localSheetId="0">DATE('2017'!AnnéeCalendrier,4,1)-WEEKDAY(DATE('2017'!AnnéeCalendrier,4,1)-1)</definedName>
    <definedName name="AvrDim1" localSheetId="1">DATE('2018'!AnnéeCalendrier,4,1)-WEEKDAY(DATE('2018'!AnnéeCalendrier,4,1)-1)</definedName>
    <definedName name="AvrDim1" localSheetId="2">DATE('2019'!AnnéeCalendrier,4,1)-WEEKDAY(DATE('2019'!AnnéeCalendrier,4,1)-1)</definedName>
    <definedName name="AvrDim1" localSheetId="3">DATE('2020'!AnnéeCalendrier,4,1)-WEEKDAY(DATE('2020'!AnnéeCalendrier,4,1)-1)</definedName>
    <definedName name="AvrDim1" localSheetId="4">DATE('2021'!AnnéeCalendrier,4,1)-WEEKDAY(DATE('2021'!AnnéeCalendrier,4,1)-1)</definedName>
    <definedName name="AvrDim1" localSheetId="5">DATE('2022'!AnnéeCalendrier,4,1)-WEEKDAY(DATE('2022'!AnnéeCalendrier,4,1)-1)</definedName>
    <definedName name="AvrDim1" localSheetId="6">DATE('2023'!AnnéeCalendrier,4,1)-WEEKDAY(DATE('2023'!AnnéeCalendrier,4,1)-1)</definedName>
    <definedName name="AvrDim1" localSheetId="7">DATE('2024'!AnnéeCalendrier,4,1)-WEEKDAY(DATE('2024'!AnnéeCalendrier,4,1)-1)</definedName>
    <definedName name="AvrDim1" localSheetId="8">DATE('2025'!AnnéeCalendrier,4,1)-WEEKDAY(DATE('2025'!AnnéeCalendrier,4,1)-1)</definedName>
    <definedName name="AvrDim1" localSheetId="9">DATE('2026'!AnnéeCalendrier,4,1)-WEEKDAY(DATE('2026'!AnnéeCalendrier,4,1)-1)</definedName>
    <definedName name="AvrDim1" localSheetId="10">DATE('2027'!AnnéeCalendrier,4,1)-WEEKDAY(DATE('2027'!AnnéeCalendrier,4,1)-1)</definedName>
    <definedName name="AvrDim1" localSheetId="11">DATE('2028'!AnnéeCalendrier,4,1)-WEEKDAY(DATE('2028'!AnnéeCalendrier,4,1)-1)</definedName>
    <definedName name="AvrDim1" localSheetId="12">DATE('2029'!AnnéeCalendrier,4,1)-WEEKDAY(DATE('2029'!AnnéeCalendrier,4,1)-1)</definedName>
    <definedName name="AvrDim1" localSheetId="13">DATE('2030'!AnnéeCalendrier,4,1)-WEEKDAY(DATE('2030'!AnnéeCalendrier,4,1)-1)</definedName>
    <definedName name="AvrDim1">DATE('2019'!AnnéeCalendrier,4,1)-WEEKDAY(DATE('2019'!AnnéeCalendrier,4,1)-1)</definedName>
    <definedName name="DécDim1" localSheetId="0">DATE('2017'!AnnéeCalendrier,12,1)-WEEKDAY(DATE('2017'!AnnéeCalendrier,12,1)-1)</definedName>
    <definedName name="DécDim1" localSheetId="1">DATE('2018'!AnnéeCalendrier,12,1)-WEEKDAY(DATE('2018'!AnnéeCalendrier,12,1)-1)</definedName>
    <definedName name="DécDim1" localSheetId="2">DATE('2019'!AnnéeCalendrier,12,1)-WEEKDAY(DATE('2019'!AnnéeCalendrier,12,1)-1)</definedName>
    <definedName name="DécDim1" localSheetId="3">DATE('2020'!AnnéeCalendrier,12,1)-WEEKDAY(DATE('2020'!AnnéeCalendrier,12,1)-1)</definedName>
    <definedName name="DécDim1" localSheetId="4">DATE('2022'!AnnéeCalendrier,12,1)-WEEKDAY(DATE('2022'!AnnéeCalendrier,12,1)-1)</definedName>
    <definedName name="DécDim1" localSheetId="5">DATE('2023'!AnnéeCalendrier,12,1)-WEEKDAY(DATE('2023'!AnnéeCalendrier,12,1)-1)</definedName>
    <definedName name="DécDim1" localSheetId="6">DATE('2024'!AnnéeCalendrier,12,1)-WEEKDAY(DATE('2024'!AnnéeCalendrier,12,1)-1)</definedName>
    <definedName name="DécDim1" localSheetId="7">DATE('2021'!AnnéeCalendrier,12,1)-WEEKDAY(DATE('2021'!AnnéeCalendrier,12,1)-1)</definedName>
    <definedName name="DécDim1" localSheetId="8">DATE('2025'!AnnéeCalendrier,12,1)-WEEKDAY(DATE('2025'!AnnéeCalendrier,12,1)-1)</definedName>
    <definedName name="DécDim1" localSheetId="9">DATE('2026'!AnnéeCalendrier,12,1)-WEEKDAY(DATE('2026'!AnnéeCalendrier,12,1)-1)</definedName>
    <definedName name="DécDim1" localSheetId="10">DATE('2027'!AnnéeCalendrier,12,1)-WEEKDAY(DATE('2027'!AnnéeCalendrier,12,1)-1)</definedName>
    <definedName name="DécDim1" localSheetId="11">DATE('2028'!AnnéeCalendrier,12,1)-WEEKDAY(DATE('2028'!AnnéeCalendrier,12,1)-1)</definedName>
    <definedName name="DécDim1" localSheetId="12">DATE('2029'!AnnéeCalendrier,12,1)-WEEKDAY(DATE('2029'!AnnéeCalendrier,12,1)-1)</definedName>
    <definedName name="DécDim1" localSheetId="13">DATE('2030'!AnnéeCalendrier,12,1)-WEEKDAY(DATE('2030'!AnnéeCalendrier,12,1)-1)</definedName>
    <definedName name="DécDim1">DATE('2017'!AnnéeCalendrier,12,1)-WEEKDAY(DATE('2017'!AnnéeCalendrier,12,1)-1)</definedName>
    <definedName name="FévDim1" localSheetId="0">DATE('2017'!AnnéeCalendrier,2,1)-WEEKDAY(DATE('2017'!AnnéeCalendrier,2,1)-1)</definedName>
    <definedName name="FévDim1" localSheetId="1">DATE('2018'!AnnéeCalendrier,2,1)-WEEKDAY(DATE('2018'!AnnéeCalendrier,2,1)-1)</definedName>
    <definedName name="FévDim1" localSheetId="2">DATE('2019'!AnnéeCalendrier,2,1)-WEEKDAY(DATE('2019'!AnnéeCalendrier,2,1)-1)</definedName>
    <definedName name="FévDim1" localSheetId="3">DATE('2020'!AnnéeCalendrier,2,1)-WEEKDAY(DATE('2020'!AnnéeCalendrier,2,1)-1)</definedName>
    <definedName name="FévDim1" localSheetId="4">DATE('2021'!AnnéeCalendrier,2,1)-WEEKDAY(DATE('2021'!AnnéeCalendrier,2,1)-1)</definedName>
    <definedName name="FévDim1" localSheetId="5">DATE('2022'!AnnéeCalendrier,2,1)-WEEKDAY(DATE('2022'!AnnéeCalendrier,2,1)-1)</definedName>
    <definedName name="FévDim1" localSheetId="6">DATE('2023'!AnnéeCalendrier,2,1)-WEEKDAY(DATE('2023'!AnnéeCalendrier,2,1)-1)</definedName>
    <definedName name="FévDim1" localSheetId="7">DATE('2024'!AnnéeCalendrier,2,1)-WEEKDAY(DATE('2024'!AnnéeCalendrier,2,1)-1)</definedName>
    <definedName name="FévDim1" localSheetId="8">DATE('2025'!AnnéeCalendrier,2,1)-WEEKDAY(DATE('2025'!AnnéeCalendrier,2,1)-1)</definedName>
    <definedName name="FévDim1" localSheetId="9">DATE('2026'!AnnéeCalendrier,2,1)-WEEKDAY(DATE('2026'!AnnéeCalendrier,2,1)-1)</definedName>
    <definedName name="FévDim1" localSheetId="10">DATE('2027'!AnnéeCalendrier,2,1)-WEEKDAY(DATE('2027'!AnnéeCalendrier,2,1)-1)</definedName>
    <definedName name="FévDim1" localSheetId="11">DATE('2028'!AnnéeCalendrier,2,1)-WEEKDAY(DATE('2028'!AnnéeCalendrier,2,1)-1)</definedName>
    <definedName name="FévDim1" localSheetId="12">DATE('2029'!AnnéeCalendrier,2,1)-WEEKDAY(DATE('2029'!AnnéeCalendrier,2,1)-1)</definedName>
    <definedName name="FévDim1" localSheetId="13">DATE('2030'!AnnéeCalendrier,2,1)-WEEKDAY(DATE('2030'!AnnéeCalendrier,2,1)-1)</definedName>
    <definedName name="FévDim1">DATE('2017'!AnnéeCalendrier,2,1)-WEEKDAY(DATE('2017'!AnnéeCalendrier,2,1)-1)</definedName>
    <definedName name="JanDim1" localSheetId="0">DATE('2017'!AnnéeCalendrier,1,1)-WEEKDAY(DATE('2017'!AnnéeCalendrier,1,1)-1)</definedName>
    <definedName name="JanDim1" localSheetId="1">DATE('2018'!AnnéeCalendrier,1,1)-WEEKDAY(DATE('2018'!AnnéeCalendrier,1,1)-1)</definedName>
    <definedName name="JanDim1" localSheetId="2">DATE('2019'!AnnéeCalendrier,1,1)-WEEKDAY(DATE('2019'!AnnéeCalendrier,1,1)-1)</definedName>
    <definedName name="JanDim1" localSheetId="3">DATE('2020'!AnnéeCalendrier,1,1)-WEEKDAY(DATE('2020'!AnnéeCalendrier,1,1)-1)</definedName>
    <definedName name="JanDim1" localSheetId="4">DATE('2021'!AnnéeCalendrier,1,1)-WEEKDAY(DATE('2021'!AnnéeCalendrier,1,1)-1)</definedName>
    <definedName name="JanDim1" localSheetId="5">DATE('2022'!AnnéeCalendrier,1,1)-WEEKDAY(DATE('2022'!AnnéeCalendrier,1,1)-1)</definedName>
    <definedName name="JanDim1" localSheetId="6">DATE('2023'!AnnéeCalendrier,1,1)-WEEKDAY(DATE('2023'!AnnéeCalendrier,1,1)-1)</definedName>
    <definedName name="JanDim1" localSheetId="7">DATE('2024'!AnnéeCalendrier,1,1)-WEEKDAY(DATE('2024'!AnnéeCalendrier,1,1)-1)</definedName>
    <definedName name="JanDim1" localSheetId="8">DATE('2025'!AnnéeCalendrier,1,1)-WEEKDAY(DATE('2025'!AnnéeCalendrier,1,1)-1)</definedName>
    <definedName name="JanDim1" localSheetId="9">DATE('2026'!AnnéeCalendrier,1,1)-WEEKDAY(DATE('2026'!AnnéeCalendrier,1,1)-1)</definedName>
    <definedName name="JanDim1" localSheetId="10">DATE('2027'!AnnéeCalendrier,1,1)-WEEKDAY(DATE('2027'!AnnéeCalendrier,1,1)-1)</definedName>
    <definedName name="JanDim1" localSheetId="11">DATE('2028'!AnnéeCalendrier,1,1)-WEEKDAY(DATE('2028'!AnnéeCalendrier,1,1)-1)</definedName>
    <definedName name="JanDim1" localSheetId="12">DATE('2029'!AnnéeCalendrier,1,1)-WEEKDAY(DATE('2029'!AnnéeCalendrier,1,1)-1)</definedName>
    <definedName name="JanDim1" localSheetId="13">DATE('2030'!AnnéeCalendrier,1,1)-WEEKDAY(DATE('2030'!AnnéeCalendrier,1,1)-1)</definedName>
    <definedName name="JanDim1">DATE('2017'!AnnéeCalendrier,1,1)-WEEKDAY(DATE('2017'!AnnéeCalendrier,1,1)-1)</definedName>
    <definedName name="JulDim1" localSheetId="0">DATE('2017'!AnnéeCalendrier,7,1)-WEEKDAY(DATE('2017'!AnnéeCalendrier,7,1)-1)</definedName>
    <definedName name="JulDim1" localSheetId="1">DATE('2018'!AnnéeCalendrier,7,1)-WEEKDAY(DATE('2018'!AnnéeCalendrier,7,1)-1)</definedName>
    <definedName name="JulDim1" localSheetId="2">DATE('2019'!AnnéeCalendrier,7,1)-WEEKDAY(DATE('2019'!AnnéeCalendrier,7,1)-1)</definedName>
    <definedName name="JulDim1" localSheetId="3">DATE('2020'!AnnéeCalendrier,7,1)-WEEKDAY(DATE('2020'!AnnéeCalendrier,7,1)-1)</definedName>
    <definedName name="JulDim1" localSheetId="4">DATE('2021'!AnnéeCalendrier,7,1)-WEEKDAY(DATE('2021'!AnnéeCalendrier,7,1)-1)</definedName>
    <definedName name="JulDim1" localSheetId="5">DATE('2022'!AnnéeCalendrier,7,1)-WEEKDAY(DATE('2022'!AnnéeCalendrier,7,1)-1)</definedName>
    <definedName name="JulDim1" localSheetId="6">DATE('2023'!AnnéeCalendrier,7,1)-WEEKDAY(DATE('2023'!AnnéeCalendrier,7,1)-1)</definedName>
    <definedName name="JulDim1" localSheetId="7">DATE('2024'!AnnéeCalendrier,7,1)-WEEKDAY(DATE('2024'!AnnéeCalendrier,7,1)-1)</definedName>
    <definedName name="JulDim1" localSheetId="8">DATE('2025'!AnnéeCalendrier,7,1)-WEEKDAY(DATE('2025'!AnnéeCalendrier,7,1)-1)</definedName>
    <definedName name="JulDim1" localSheetId="9">DATE('2026'!AnnéeCalendrier,7,1)-WEEKDAY(DATE('2026'!AnnéeCalendrier,7,1)-1)</definedName>
    <definedName name="JulDim1" localSheetId="10">DATE('2027'!AnnéeCalendrier,7,1)-WEEKDAY(DATE('2027'!AnnéeCalendrier,7,1)-1)</definedName>
    <definedName name="JulDim1" localSheetId="11">DATE('2028'!AnnéeCalendrier,7,1)-WEEKDAY(DATE('2028'!AnnéeCalendrier,7,1)-1)</definedName>
    <definedName name="JulDim1" localSheetId="12">DATE('2029'!AnnéeCalendrier,7,1)-WEEKDAY(DATE('2029'!AnnéeCalendrier,7,1)-1)</definedName>
    <definedName name="JulDim1" localSheetId="13">DATE('2030'!AnnéeCalendrier,7,1)-WEEKDAY(DATE('2030'!AnnéeCalendrier,7,1)-1)</definedName>
    <definedName name="JulDim1">DATE('2017'!AnnéeCalendrier,7,1)-WEEKDAY(DATE('2017'!AnnéeCalendrier,7,1)-1)</definedName>
    <definedName name="JunDim1" localSheetId="0">DATE('2017'!AnnéeCalendrier,6,1)-WEEKDAY(DATE('2017'!AnnéeCalendrier,6,1)-1)</definedName>
    <definedName name="JunDim1" localSheetId="1">DATE('2018'!AnnéeCalendrier,6,1)-WEEKDAY(DATE('2018'!AnnéeCalendrier,6,1)-1)</definedName>
    <definedName name="JunDim1" localSheetId="2">DATE('2019'!AnnéeCalendrier,6,1)-WEEKDAY(DATE('2019'!AnnéeCalendrier,6,1)-1)</definedName>
    <definedName name="JunDim1" localSheetId="3">DATE('2020'!AnnéeCalendrier,6,1)-WEEKDAY(DATE('2020'!AnnéeCalendrier,6,1)-1)</definedName>
    <definedName name="JunDim1" localSheetId="4">DATE('2021'!AnnéeCalendrier,6,1)-WEEKDAY(DATE('2021'!AnnéeCalendrier,6,1)-1)</definedName>
    <definedName name="JunDim1" localSheetId="5">DATE('2022'!AnnéeCalendrier,6,1)-WEEKDAY(DATE('2022'!AnnéeCalendrier,6,1)-1)</definedName>
    <definedName name="JunDim1" localSheetId="6">DATE('2023'!AnnéeCalendrier,6,1)-WEEKDAY(DATE('2023'!AnnéeCalendrier,6,1)-1)</definedName>
    <definedName name="JunDim1" localSheetId="7">DATE('2024'!AnnéeCalendrier,6,1)-WEEKDAY(DATE('2024'!AnnéeCalendrier,6,1)-1)</definedName>
    <definedName name="JunDim1" localSheetId="8">DATE('2025'!AnnéeCalendrier,6,1)-WEEKDAY(DATE('2025'!AnnéeCalendrier,6,1)-1)</definedName>
    <definedName name="JunDim1" localSheetId="9">DATE('2026'!AnnéeCalendrier,6,1)-WEEKDAY(DATE('2026'!AnnéeCalendrier,6,1)-1)</definedName>
    <definedName name="JunDim1" localSheetId="10">DATE('2027'!AnnéeCalendrier,6,1)-WEEKDAY(DATE('2027'!AnnéeCalendrier,6,1)-1)</definedName>
    <definedName name="JunDim1" localSheetId="11">DATE('2028'!AnnéeCalendrier,6,1)-WEEKDAY(DATE('2028'!AnnéeCalendrier,6,1)-1)</definedName>
    <definedName name="JunDim1" localSheetId="12">DATE('2029'!AnnéeCalendrier,6,1)-WEEKDAY(DATE('2029'!AnnéeCalendrier,6,1)-1)</definedName>
    <definedName name="JunDim1" localSheetId="13">DATE('2030'!AnnéeCalendrier,6,1)-WEEKDAY(DATE('2030'!AnnéeCalendrier,6,1)-1)</definedName>
    <definedName name="JunDim1">DATE('2017'!AnnéeCalendrier,6,1)-WEEKDAY(DATE('2017'!AnnéeCalendrier,6,1)-1)</definedName>
    <definedName name="MaiDim1" localSheetId="0">DATE('2017'!AnnéeCalendrier,5,1)-WEEKDAY(DATE('2017'!AnnéeCalendrier,5,1)-1)</definedName>
    <definedName name="MaiDim1" localSheetId="1">DATE('2018'!AnnéeCalendrier,5,1)-WEEKDAY(DATE('2018'!AnnéeCalendrier,5,1)-1)</definedName>
    <definedName name="MaiDim1" localSheetId="2">DATE('2019'!AnnéeCalendrier,5,1)-WEEKDAY(DATE('2019'!AnnéeCalendrier,5,1)-1)</definedName>
    <definedName name="MaiDim1" localSheetId="3">DATE('2020'!AnnéeCalendrier,5,1)-WEEKDAY(DATE('2020'!AnnéeCalendrier,5,1)-1)</definedName>
    <definedName name="MaiDim1" localSheetId="4">DATE('2021'!AnnéeCalendrier,5,1)-WEEKDAY(DATE('2021'!AnnéeCalendrier,5,1)-1)</definedName>
    <definedName name="MaiDim1" localSheetId="5">DATE('2022'!AnnéeCalendrier,5,1)-WEEKDAY(DATE('2022'!AnnéeCalendrier,5,1)-1)</definedName>
    <definedName name="MaiDim1" localSheetId="6">DATE('2023'!AnnéeCalendrier,5,1)-WEEKDAY(DATE('2023'!AnnéeCalendrier,5,1)-1)</definedName>
    <definedName name="MaiDim1" localSheetId="7">DATE('2024'!AnnéeCalendrier,5,1)-WEEKDAY(DATE('2024'!AnnéeCalendrier,5,1)-1)</definedName>
    <definedName name="MaiDim1" localSheetId="8">DATE('2025'!AnnéeCalendrier,5,1)-WEEKDAY(DATE('2025'!AnnéeCalendrier,5,1)-1)</definedName>
    <definedName name="MaiDim1" localSheetId="9">DATE('2026'!AnnéeCalendrier,5,1)-WEEKDAY(DATE('2026'!AnnéeCalendrier,5,1)-1)</definedName>
    <definedName name="MaiDim1" localSheetId="10">DATE('2027'!AnnéeCalendrier,5,1)-WEEKDAY(DATE('2027'!AnnéeCalendrier,5,1)-1)</definedName>
    <definedName name="MaiDim1" localSheetId="11">DATE('2028'!AnnéeCalendrier,5,1)-WEEKDAY(DATE('2028'!AnnéeCalendrier,5,1)-1)</definedName>
    <definedName name="MaiDim1" localSheetId="12">DATE('2029'!AnnéeCalendrier,5,1)-WEEKDAY(DATE('2029'!AnnéeCalendrier,5,1)-1)</definedName>
    <definedName name="MaiDim1" localSheetId="13">DATE('2030'!AnnéeCalendrier,5,1)-WEEKDAY(DATE('2030'!AnnéeCalendrier,5,1)-1)</definedName>
    <definedName name="MaiDim1">DATE('2017'!AnnéeCalendrier,5,1)-WEEKDAY(DATE('2017'!AnnéeCalendrier,5,1)-1)</definedName>
    <definedName name="MarDim1" localSheetId="0">DATE('2017'!AnnéeCalendrier,3,1)-WEEKDAY(DATE('2017'!AnnéeCalendrier,3,1)-1)</definedName>
    <definedName name="MarDim1" localSheetId="1">DATE('2018'!AnnéeCalendrier,3,1)-WEEKDAY(DATE('2018'!AnnéeCalendrier,3,1)-1)</definedName>
    <definedName name="MarDim1" localSheetId="2">DATE('2019'!AnnéeCalendrier,3,1)-WEEKDAY(DATE('2019'!AnnéeCalendrier,3,1)-1)</definedName>
    <definedName name="MarDim1" localSheetId="3">DATE('2020'!AnnéeCalendrier,3,1)-WEEKDAY(DATE('2020'!AnnéeCalendrier,3,1)-1)</definedName>
    <definedName name="MarDim1" localSheetId="4">DATE('2021'!AnnéeCalendrier,3,1)-WEEKDAY(DATE('2021'!AnnéeCalendrier,3,1)-1)</definedName>
    <definedName name="MarDim1" localSheetId="5">DATE('2022'!AnnéeCalendrier,3,1)-WEEKDAY(DATE('2022'!AnnéeCalendrier,3,1)-1)</definedName>
    <definedName name="MarDim1" localSheetId="6">DATE('2023'!AnnéeCalendrier,3,1)-WEEKDAY(DATE('2023'!AnnéeCalendrier,3,1)-1)</definedName>
    <definedName name="MarDim1" localSheetId="7">DATE('2024'!AnnéeCalendrier,3,1)-WEEKDAY(DATE('2024'!AnnéeCalendrier,3,1)-1)</definedName>
    <definedName name="MarDim1" localSheetId="8">DATE('2025'!AnnéeCalendrier,3,1)-WEEKDAY(DATE('2025'!AnnéeCalendrier,3,1)-1)</definedName>
    <definedName name="MarDim1" localSheetId="9">DATE('2026'!AnnéeCalendrier,3,1)-WEEKDAY(DATE('2026'!AnnéeCalendrier,3,1)-1)</definedName>
    <definedName name="MarDim1" localSheetId="10">DATE('2027'!AnnéeCalendrier,3,1)-WEEKDAY(DATE('2027'!AnnéeCalendrier,3,1)-1)</definedName>
    <definedName name="MarDim1" localSheetId="11">DATE('2028'!AnnéeCalendrier,3,1)-WEEKDAY(DATE('2028'!AnnéeCalendrier,3,1)-1)</definedName>
    <definedName name="MarDim1" localSheetId="12">DATE('2029'!AnnéeCalendrier,3,1)-WEEKDAY(DATE('2029'!AnnéeCalendrier,3,1)-1)</definedName>
    <definedName name="MarDim1" localSheetId="13">DATE('2030'!AnnéeCalendrier,3,1)-WEEKDAY(DATE('2030'!AnnéeCalendrier,3,1)-1)</definedName>
    <definedName name="MarDim1">DATE('2017'!AnnéeCalendrier,3,1)-WEEKDAY(DATE('2017'!AnnéeCalendrier,3,1)-1)</definedName>
    <definedName name="NovDim1" localSheetId="0">DATE('2017'!AnnéeCalendrier,11,1)-WEEKDAY(DATE('2017'!AnnéeCalendrier,11,1)-1)</definedName>
    <definedName name="NovDim1" localSheetId="1">DATE('2018'!AnnéeCalendrier,11,1)-WEEKDAY(DATE('2018'!AnnéeCalendrier,11,1)-1)</definedName>
    <definedName name="NovDim1" localSheetId="2">DATE('2019'!AnnéeCalendrier,11,1)-WEEKDAY(DATE('2019'!AnnéeCalendrier,11,1)-1)</definedName>
    <definedName name="NovDim1" localSheetId="3">DATE('2020'!AnnéeCalendrier,11,1)-WEEKDAY(DATE('2020'!AnnéeCalendrier,11,1)-1)</definedName>
    <definedName name="NovDim1" localSheetId="4">DATE('2021'!AnnéeCalendrier,11,1)-WEEKDAY(DATE('2021'!AnnéeCalendrier,11,1)-1)</definedName>
    <definedName name="NovDim1" localSheetId="5">DATE('2022'!AnnéeCalendrier,11,1)-WEEKDAY(DATE('2022'!AnnéeCalendrier,11,1)-1)</definedName>
    <definedName name="NovDim1" localSheetId="6">DATE('2023'!AnnéeCalendrier,11,1)-WEEKDAY(DATE('2023'!AnnéeCalendrier,11,1)-1)</definedName>
    <definedName name="NovDim1" localSheetId="7">DATE('2024'!AnnéeCalendrier,11,1)-WEEKDAY(DATE('2024'!AnnéeCalendrier,11,1)-1)</definedName>
    <definedName name="NovDim1" localSheetId="8">DATE('2025'!AnnéeCalendrier,11,1)-WEEKDAY(DATE('2025'!AnnéeCalendrier,11,1)-1)</definedName>
    <definedName name="NovDim1" localSheetId="9">DATE('2026'!AnnéeCalendrier,11,1)-WEEKDAY(DATE('2026'!AnnéeCalendrier,11,1)-1)</definedName>
    <definedName name="NovDim1" localSheetId="10">DATE('2027'!AnnéeCalendrier,11,1)-WEEKDAY(DATE('2027'!AnnéeCalendrier,11,1)-1)</definedName>
    <definedName name="NovDim1" localSheetId="11">DATE('2028'!AnnéeCalendrier,11,1)-WEEKDAY(DATE('2028'!AnnéeCalendrier,11,1)-1)</definedName>
    <definedName name="NovDim1" localSheetId="12">DATE('2029'!AnnéeCalendrier,11,1)-WEEKDAY(DATE('2029'!AnnéeCalendrier,11,1)-1)</definedName>
    <definedName name="NovDim1" localSheetId="13">DATE('2030'!AnnéeCalendrier,11,1)-WEEKDAY(DATE('2030'!AnnéeCalendrier,11,1)-1)</definedName>
    <definedName name="NovDim1">DATE('2017'!AnnéeCalendrier,11,1)-WEEKDAY(DATE('2017'!AnnéeCalendrier,11,1)-1)</definedName>
    <definedName name="OctDim1" localSheetId="0">DATE('2017'!AnnéeCalendrier,10,1)-WEEKDAY(DATE('2017'!AnnéeCalendrier,10,1)-1)</definedName>
    <definedName name="OctDim1" localSheetId="1">DATE('2018'!AnnéeCalendrier,10,1)-WEEKDAY(DATE('2018'!AnnéeCalendrier,10,1)-1)</definedName>
    <definedName name="OctDim1" localSheetId="2">DATE('2019'!AnnéeCalendrier,10,1)-WEEKDAY(DATE('2019'!AnnéeCalendrier,10,1)-1)</definedName>
    <definedName name="OctDim1" localSheetId="3">DATE('2020'!AnnéeCalendrier,10,1)-WEEKDAY(DATE('2020'!AnnéeCalendrier,10,1)-1)</definedName>
    <definedName name="OctDim1" localSheetId="4">DATE('2021'!AnnéeCalendrier,10,1)-WEEKDAY(DATE('2021'!AnnéeCalendrier,10,1)-1)</definedName>
    <definedName name="OctDim1" localSheetId="5">DATE('2022'!AnnéeCalendrier,10,1)-WEEKDAY(DATE('2022'!AnnéeCalendrier,10,1)-1)</definedName>
    <definedName name="OctDim1" localSheetId="6">DATE('2023'!AnnéeCalendrier,10,1)-WEEKDAY(DATE('2023'!AnnéeCalendrier,10,1)-1)</definedName>
    <definedName name="OctDim1" localSheetId="7">DATE('2024'!AnnéeCalendrier,10,1)-WEEKDAY(DATE('2024'!AnnéeCalendrier,10,1)-1)</definedName>
    <definedName name="OctDim1" localSheetId="8">DATE('2025'!AnnéeCalendrier,10,1)-WEEKDAY(DATE('2025'!AnnéeCalendrier,10,1)-1)</definedName>
    <definedName name="OctDim1" localSheetId="9">DATE('2026'!AnnéeCalendrier,10,1)-WEEKDAY(DATE('2026'!AnnéeCalendrier,10,1)-1)</definedName>
    <definedName name="OctDim1" localSheetId="10">DATE('2027'!AnnéeCalendrier,10,1)-WEEKDAY(DATE('2027'!AnnéeCalendrier,10,1)-1)</definedName>
    <definedName name="OctDim1" localSheetId="11">DATE('2028'!AnnéeCalendrier,10,1)-WEEKDAY(DATE('2028'!AnnéeCalendrier,10,1)-1)</definedName>
    <definedName name="OctDim1" localSheetId="12">DATE('2029'!AnnéeCalendrier,10,1)-WEEKDAY(DATE('2029'!AnnéeCalendrier,10,1)-1)</definedName>
    <definedName name="OctDim1" localSheetId="13">DATE('2030'!AnnéeCalendrier,10,1)-WEEKDAY(DATE('2030'!AnnéeCalendrier,10,1)-1)</definedName>
    <definedName name="OctDim1">DATE('2017'!AnnéeCalendrier,10,1)-WEEKDAY(DATE('2017'!AnnéeCalendrier,10,1)-1)</definedName>
    <definedName name="Plage_Jours" localSheetId="0">'[1]2017''2017''2017''2017''2017''2017''2'!$R$26:$X$31</definedName>
    <definedName name="Plage_Jours" localSheetId="1">'[2]2018''2018''2018''2018''2018''2018''2'!$R$26:$X$31</definedName>
    <definedName name="Plage_Jours" localSheetId="2">'[3]2019''2019''2019''2019''2019''2019''2'!$R$26:$X$31</definedName>
    <definedName name="Plage_Jours" localSheetId="3">'[4]2020''2020''2020''2020''2020''2020''2'!$R$26:$X$31</definedName>
    <definedName name="Plage_Jours" localSheetId="4">'[5]2021''2021''2021''2021''2021''2021''2'!$R$26:$X$31</definedName>
    <definedName name="Plage_Jours" localSheetId="5">'[6]2022''2022''2022''2022''2022''2022''2'!$R$26:$X$31</definedName>
    <definedName name="Plage_Jours" localSheetId="6">'[7]2023''2023''2023''2023''2023''2023''2'!$R$26:$X$31</definedName>
    <definedName name="Plage_Jours" localSheetId="7">'[8]2024''2024''2024''2024''2024''2024''2'!$R$26:$X$31</definedName>
    <definedName name="Plage_Jours" localSheetId="8">'[9]2025''2025''2025''2025''2025''2025''2'!$R$26:$X$31</definedName>
    <definedName name="Plage_Jours" localSheetId="9">'[10]2026''2026''2026''2026''2026''2026''2'!$R$26:$X$31</definedName>
    <definedName name="Plage_Jours" localSheetId="10">'[11]2027''2027''2027''2027''2027''2027''2'!$R$26:$X$31</definedName>
    <definedName name="Plage_Jours" localSheetId="11">'[12]2028''2028''2028''2028''2028''2028''2'!$R$26:$X$31</definedName>
    <definedName name="Plage_Jours" localSheetId="12">'[13]2029''2029''2029''2029''2029''2029''2'!$R$26:$X$31</definedName>
    <definedName name="Plage_Jours" localSheetId="13">'[14]2030''2030''2030''2030''2030''2030''2'!$R$26:$X$31</definedName>
    <definedName name="SepDim1" localSheetId="0">DATE('2017'!AnnéeCalendrier,9,1)-WEEKDAY(DATE('2017'!AnnéeCalendrier,9,1)-1)</definedName>
    <definedName name="SepDim1" localSheetId="1">DATE('2018'!AnnéeCalendrier,9,1)-WEEKDAY(DATE('2018'!AnnéeCalendrier,9,1)-1)</definedName>
    <definedName name="SepDim1" localSheetId="2">DATE('2019'!AnnéeCalendrier,9,1)-WEEKDAY(DATE('2019'!AnnéeCalendrier,9,1)-1)</definedName>
    <definedName name="SepDim1" localSheetId="3">DATE('2020'!AnnéeCalendrier,9,1)-WEEKDAY(DATE('2020'!AnnéeCalendrier,9,1)-1)</definedName>
    <definedName name="SepDim1" localSheetId="4">DATE('2021'!AnnéeCalendrier,9,1)-WEEKDAY(DATE('2021'!AnnéeCalendrier,9,1)-1)</definedName>
    <definedName name="SepDim1" localSheetId="5">DATE('2022'!AnnéeCalendrier,9,1)-WEEKDAY(DATE('2022'!AnnéeCalendrier,9,1)-1)</definedName>
    <definedName name="SepDim1" localSheetId="6">DATE('2023'!AnnéeCalendrier,9,1)-WEEKDAY(DATE('2023'!AnnéeCalendrier,9,1)-1)</definedName>
    <definedName name="SepDim1" localSheetId="7">DATE('2024'!AnnéeCalendrier,9,1)-WEEKDAY(DATE('2024'!AnnéeCalendrier,9,1)-1)</definedName>
    <definedName name="SepDim1" localSheetId="8">DATE('2025'!AnnéeCalendrier,9,1)-WEEKDAY(DATE('2025'!AnnéeCalendrier,9,1)-1)</definedName>
    <definedName name="SepDim1" localSheetId="9">DATE('2026'!AnnéeCalendrier,9,1)-WEEKDAY(DATE('2026'!AnnéeCalendrier,9,1)-1)</definedName>
    <definedName name="SepDim1" localSheetId="10">DATE('2027'!AnnéeCalendrier,9,1)-WEEKDAY(DATE('2027'!AnnéeCalendrier,9,1)-1)</definedName>
    <definedName name="SepDim1" localSheetId="11">DATE('2028'!AnnéeCalendrier,9,1)-WEEKDAY(DATE('2028'!AnnéeCalendrier,9,1)-1)</definedName>
    <definedName name="SepDim1" localSheetId="12">DATE('2029'!AnnéeCalendrier,9,1)-WEEKDAY(DATE('2029'!AnnéeCalendrier,9,1)-1)</definedName>
    <definedName name="SepDim1" localSheetId="13">DATE('2030'!AnnéeCalendrier,9,1)-WEEKDAY(DATE('2030'!AnnéeCalendrier,9,1)-1)</definedName>
    <definedName name="SepDim1">DATE('2017'!AnnéeCalendrier,9,1)-WEEKDAY(DATE('2017'!AnnéeCalendrier,9,1)-1)</definedName>
  </definedNames>
  <calcPr calcId="191029"/>
</workbook>
</file>

<file path=xl/calcChain.xml><?xml version="1.0" encoding="utf-8"?>
<calcChain xmlns="http://schemas.openxmlformats.org/spreadsheetml/2006/main">
  <c r="X40" i="134" l="1"/>
  <c r="W40" i="134"/>
  <c r="V40" i="134"/>
  <c r="U40" i="134"/>
  <c r="T40" i="134"/>
  <c r="S40" i="134"/>
  <c r="R40" i="134"/>
  <c r="P40" i="134"/>
  <c r="O40" i="134"/>
  <c r="N40" i="134"/>
  <c r="M40" i="134"/>
  <c r="L40" i="134"/>
  <c r="K40" i="134"/>
  <c r="J40" i="134"/>
  <c r="H40" i="134"/>
  <c r="G40" i="134"/>
  <c r="F40" i="134"/>
  <c r="E40" i="134"/>
  <c r="D40" i="134"/>
  <c r="C40" i="134"/>
  <c r="B40" i="134"/>
  <c r="X39" i="134"/>
  <c r="W39" i="134"/>
  <c r="V39" i="134"/>
  <c r="U39" i="134"/>
  <c r="T39" i="134"/>
  <c r="S39" i="134"/>
  <c r="R39" i="134"/>
  <c r="P39" i="134"/>
  <c r="O39" i="134"/>
  <c r="N39" i="134"/>
  <c r="M39" i="134"/>
  <c r="L39" i="134"/>
  <c r="K39" i="134"/>
  <c r="J39" i="134"/>
  <c r="H39" i="134"/>
  <c r="G39" i="134"/>
  <c r="F39" i="134"/>
  <c r="E39" i="134"/>
  <c r="D39" i="134"/>
  <c r="C39" i="134"/>
  <c r="B39" i="134"/>
  <c r="X38" i="134"/>
  <c r="W38" i="134"/>
  <c r="V38" i="134"/>
  <c r="U38" i="134"/>
  <c r="T38" i="134"/>
  <c r="S38" i="134"/>
  <c r="R38" i="134"/>
  <c r="P38" i="134"/>
  <c r="O38" i="134"/>
  <c r="N38" i="134"/>
  <c r="M38" i="134"/>
  <c r="L38" i="134"/>
  <c r="K38" i="134"/>
  <c r="J38" i="134"/>
  <c r="H38" i="134"/>
  <c r="G38" i="134"/>
  <c r="F38" i="134"/>
  <c r="E38" i="134"/>
  <c r="D38" i="134"/>
  <c r="C38" i="134"/>
  <c r="B38" i="134"/>
  <c r="X37" i="134"/>
  <c r="W37" i="134"/>
  <c r="V37" i="134"/>
  <c r="U37" i="134"/>
  <c r="T37" i="134"/>
  <c r="S37" i="134"/>
  <c r="R37" i="134"/>
  <c r="P37" i="134"/>
  <c r="O37" i="134"/>
  <c r="N37" i="134"/>
  <c r="M37" i="134"/>
  <c r="L37" i="134"/>
  <c r="K37" i="134"/>
  <c r="J37" i="134"/>
  <c r="H37" i="134"/>
  <c r="G37" i="134"/>
  <c r="F37" i="134"/>
  <c r="E37" i="134"/>
  <c r="D37" i="134"/>
  <c r="C37" i="134"/>
  <c r="B37" i="134"/>
  <c r="X36" i="134"/>
  <c r="W36" i="134"/>
  <c r="V36" i="134"/>
  <c r="U36" i="134"/>
  <c r="T36" i="134"/>
  <c r="S36" i="134"/>
  <c r="R36" i="134"/>
  <c r="P36" i="134"/>
  <c r="O36" i="134"/>
  <c r="N36" i="134"/>
  <c r="M36" i="134"/>
  <c r="L36" i="134"/>
  <c r="K36" i="134"/>
  <c r="J36" i="134"/>
  <c r="H36" i="134"/>
  <c r="G36" i="134"/>
  <c r="F36" i="134"/>
  <c r="E36" i="134"/>
  <c r="D36" i="134"/>
  <c r="C36" i="134"/>
  <c r="B36" i="134"/>
  <c r="X35" i="134"/>
  <c r="W35" i="134"/>
  <c r="V35" i="134"/>
  <c r="U35" i="134"/>
  <c r="T35" i="134"/>
  <c r="S35" i="134"/>
  <c r="R35" i="134"/>
  <c r="P35" i="134"/>
  <c r="O35" i="134"/>
  <c r="N35" i="134"/>
  <c r="M35" i="134"/>
  <c r="L35" i="134"/>
  <c r="K35" i="134"/>
  <c r="J35" i="134"/>
  <c r="H35" i="134"/>
  <c r="G35" i="134"/>
  <c r="F35" i="134"/>
  <c r="E35" i="134"/>
  <c r="D35" i="134"/>
  <c r="C35" i="134"/>
  <c r="B35" i="134"/>
  <c r="X31" i="134"/>
  <c r="W31" i="134"/>
  <c r="V31" i="134"/>
  <c r="U31" i="134"/>
  <c r="T31" i="134"/>
  <c r="S31" i="134"/>
  <c r="R31" i="134"/>
  <c r="P31" i="134"/>
  <c r="O31" i="134"/>
  <c r="N31" i="134"/>
  <c r="M31" i="134"/>
  <c r="L31" i="134"/>
  <c r="K31" i="134"/>
  <c r="J31" i="134"/>
  <c r="H31" i="134"/>
  <c r="G31" i="134"/>
  <c r="F31" i="134"/>
  <c r="E31" i="134"/>
  <c r="D31" i="134"/>
  <c r="C31" i="134"/>
  <c r="B31" i="134"/>
  <c r="X30" i="134"/>
  <c r="W30" i="134"/>
  <c r="V30" i="134"/>
  <c r="U30" i="134"/>
  <c r="T30" i="134"/>
  <c r="S30" i="134"/>
  <c r="R30" i="134"/>
  <c r="P30" i="134"/>
  <c r="O30" i="134"/>
  <c r="N30" i="134"/>
  <c r="M30" i="134"/>
  <c r="L30" i="134"/>
  <c r="K30" i="134"/>
  <c r="J30" i="134"/>
  <c r="H30" i="134"/>
  <c r="G30" i="134"/>
  <c r="F30" i="134"/>
  <c r="E30" i="134"/>
  <c r="D30" i="134"/>
  <c r="C30" i="134"/>
  <c r="B30" i="134"/>
  <c r="X29" i="134"/>
  <c r="W29" i="134"/>
  <c r="V29" i="134"/>
  <c r="U29" i="134"/>
  <c r="T29" i="134"/>
  <c r="S29" i="134"/>
  <c r="R29" i="134"/>
  <c r="P29" i="134"/>
  <c r="O29" i="134"/>
  <c r="N29" i="134"/>
  <c r="M29" i="134"/>
  <c r="L29" i="134"/>
  <c r="K29" i="134"/>
  <c r="J29" i="134"/>
  <c r="H29" i="134"/>
  <c r="G29" i="134"/>
  <c r="F29" i="134"/>
  <c r="E29" i="134"/>
  <c r="D29" i="134"/>
  <c r="C29" i="134"/>
  <c r="B29" i="134"/>
  <c r="X28" i="134"/>
  <c r="W28" i="134"/>
  <c r="V28" i="134"/>
  <c r="U28" i="134"/>
  <c r="T28" i="134"/>
  <c r="S28" i="134"/>
  <c r="R28" i="134"/>
  <c r="P28" i="134"/>
  <c r="O28" i="134"/>
  <c r="N28" i="134"/>
  <c r="M28" i="134"/>
  <c r="L28" i="134"/>
  <c r="K28" i="134"/>
  <c r="J28" i="134"/>
  <c r="H28" i="134"/>
  <c r="G28" i="134"/>
  <c r="F28" i="134"/>
  <c r="E28" i="134"/>
  <c r="D28" i="134"/>
  <c r="C28" i="134"/>
  <c r="B28" i="134"/>
  <c r="X27" i="134"/>
  <c r="W27" i="134"/>
  <c r="V27" i="134"/>
  <c r="U27" i="134"/>
  <c r="T27" i="134"/>
  <c r="S27" i="134"/>
  <c r="R27" i="134"/>
  <c r="P27" i="134"/>
  <c r="O27" i="134"/>
  <c r="N27" i="134"/>
  <c r="M27" i="134"/>
  <c r="L27" i="134"/>
  <c r="K27" i="134"/>
  <c r="J27" i="134"/>
  <c r="H27" i="134"/>
  <c r="G27" i="134"/>
  <c r="F27" i="134"/>
  <c r="E27" i="134"/>
  <c r="D27" i="134"/>
  <c r="C27" i="134"/>
  <c r="B27" i="134"/>
  <c r="X26" i="134"/>
  <c r="W26" i="134"/>
  <c r="V26" i="134"/>
  <c r="U26" i="134"/>
  <c r="T26" i="134"/>
  <c r="S26" i="134"/>
  <c r="R26" i="134"/>
  <c r="P26" i="134"/>
  <c r="O26" i="134"/>
  <c r="N26" i="134"/>
  <c r="M26" i="134"/>
  <c r="L26" i="134"/>
  <c r="K26" i="134"/>
  <c r="J26" i="134"/>
  <c r="H26" i="134"/>
  <c r="G26" i="134"/>
  <c r="F26" i="134"/>
  <c r="E26" i="134"/>
  <c r="D26" i="134"/>
  <c r="C26" i="134"/>
  <c r="B26" i="134"/>
  <c r="X22" i="134"/>
  <c r="W22" i="134"/>
  <c r="V22" i="134"/>
  <c r="U22" i="134"/>
  <c r="T22" i="134"/>
  <c r="S22" i="134"/>
  <c r="R22" i="134"/>
  <c r="P22" i="134"/>
  <c r="O22" i="134"/>
  <c r="N22" i="134"/>
  <c r="M22" i="134"/>
  <c r="L22" i="134"/>
  <c r="K22" i="134"/>
  <c r="J22" i="134"/>
  <c r="H22" i="134"/>
  <c r="G22" i="134"/>
  <c r="F22" i="134"/>
  <c r="E22" i="134"/>
  <c r="D22" i="134"/>
  <c r="C22" i="134"/>
  <c r="B22" i="134"/>
  <c r="X21" i="134"/>
  <c r="W21" i="134"/>
  <c r="V21" i="134"/>
  <c r="U21" i="134"/>
  <c r="T21" i="134"/>
  <c r="S21" i="134"/>
  <c r="R21" i="134"/>
  <c r="P21" i="134"/>
  <c r="O21" i="134"/>
  <c r="N21" i="134"/>
  <c r="M21" i="134"/>
  <c r="L21" i="134"/>
  <c r="K21" i="134"/>
  <c r="J21" i="134"/>
  <c r="H21" i="134"/>
  <c r="G21" i="134"/>
  <c r="F21" i="134"/>
  <c r="E21" i="134"/>
  <c r="D21" i="134"/>
  <c r="C21" i="134"/>
  <c r="B21" i="134"/>
  <c r="X20" i="134"/>
  <c r="W20" i="134"/>
  <c r="V20" i="134"/>
  <c r="U20" i="134"/>
  <c r="T20" i="134"/>
  <c r="S20" i="134"/>
  <c r="R20" i="134"/>
  <c r="P20" i="134"/>
  <c r="O20" i="134"/>
  <c r="N20" i="134"/>
  <c r="M20" i="134"/>
  <c r="L20" i="134"/>
  <c r="K20" i="134"/>
  <c r="J20" i="134"/>
  <c r="H20" i="134"/>
  <c r="G20" i="134"/>
  <c r="F20" i="134"/>
  <c r="E20" i="134"/>
  <c r="D20" i="134"/>
  <c r="C20" i="134"/>
  <c r="B20" i="134"/>
  <c r="X19" i="134"/>
  <c r="W19" i="134"/>
  <c r="V19" i="134"/>
  <c r="U19" i="134"/>
  <c r="T19" i="134"/>
  <c r="S19" i="134"/>
  <c r="R19" i="134"/>
  <c r="P19" i="134"/>
  <c r="O19" i="134"/>
  <c r="N19" i="134"/>
  <c r="M19" i="134"/>
  <c r="L19" i="134"/>
  <c r="K19" i="134"/>
  <c r="J19" i="134"/>
  <c r="H19" i="134"/>
  <c r="G19" i="134"/>
  <c r="F19" i="134"/>
  <c r="E19" i="134"/>
  <c r="D19" i="134"/>
  <c r="C19" i="134"/>
  <c r="B19" i="134"/>
  <c r="X18" i="134"/>
  <c r="W18" i="134"/>
  <c r="V18" i="134"/>
  <c r="U18" i="134"/>
  <c r="T18" i="134"/>
  <c r="S18" i="134"/>
  <c r="R18" i="134"/>
  <c r="P18" i="134"/>
  <c r="O18" i="134"/>
  <c r="N18" i="134"/>
  <c r="M18" i="134"/>
  <c r="L18" i="134"/>
  <c r="K18" i="134"/>
  <c r="J18" i="134"/>
  <c r="H18" i="134"/>
  <c r="G18" i="134"/>
  <c r="F18" i="134"/>
  <c r="E18" i="134"/>
  <c r="D18" i="134"/>
  <c r="C18" i="134"/>
  <c r="B18" i="134"/>
  <c r="X17" i="134"/>
  <c r="W17" i="134"/>
  <c r="V17" i="134"/>
  <c r="U17" i="134"/>
  <c r="T17" i="134"/>
  <c r="S17" i="134"/>
  <c r="R17" i="134"/>
  <c r="P17" i="134"/>
  <c r="O17" i="134"/>
  <c r="N17" i="134"/>
  <c r="M17" i="134"/>
  <c r="L17" i="134"/>
  <c r="K17" i="134"/>
  <c r="J17" i="134"/>
  <c r="H17" i="134"/>
  <c r="G17" i="134"/>
  <c r="F17" i="134"/>
  <c r="E17" i="134"/>
  <c r="D17" i="134"/>
  <c r="C17" i="134"/>
  <c r="B17" i="134"/>
  <c r="X13" i="134"/>
  <c r="W13" i="134"/>
  <c r="V13" i="134"/>
  <c r="U13" i="134"/>
  <c r="T13" i="134"/>
  <c r="S13" i="134"/>
  <c r="R13" i="134"/>
  <c r="P13" i="134"/>
  <c r="O13" i="134"/>
  <c r="N13" i="134"/>
  <c r="M13" i="134"/>
  <c r="L13" i="134"/>
  <c r="K13" i="134"/>
  <c r="J13" i="134"/>
  <c r="H13" i="134"/>
  <c r="G13" i="134"/>
  <c r="F13" i="134"/>
  <c r="E13" i="134"/>
  <c r="D13" i="134"/>
  <c r="C13" i="134"/>
  <c r="B13" i="134"/>
  <c r="X12" i="134"/>
  <c r="W12" i="134"/>
  <c r="V12" i="134"/>
  <c r="U12" i="134"/>
  <c r="T12" i="134"/>
  <c r="S12" i="134"/>
  <c r="R12" i="134"/>
  <c r="P12" i="134"/>
  <c r="O12" i="134"/>
  <c r="N12" i="134"/>
  <c r="M12" i="134"/>
  <c r="L12" i="134"/>
  <c r="K12" i="134"/>
  <c r="J12" i="134"/>
  <c r="H12" i="134"/>
  <c r="G12" i="134"/>
  <c r="F12" i="134"/>
  <c r="E12" i="134"/>
  <c r="D12" i="134"/>
  <c r="C12" i="134"/>
  <c r="B12" i="134"/>
  <c r="X11" i="134"/>
  <c r="W11" i="134"/>
  <c r="V11" i="134"/>
  <c r="U11" i="134"/>
  <c r="T11" i="134"/>
  <c r="S11" i="134"/>
  <c r="R11" i="134"/>
  <c r="P11" i="134"/>
  <c r="O11" i="134"/>
  <c r="N11" i="134"/>
  <c r="M11" i="134"/>
  <c r="L11" i="134"/>
  <c r="K11" i="134"/>
  <c r="J11" i="134"/>
  <c r="H11" i="134"/>
  <c r="G11" i="134"/>
  <c r="F11" i="134"/>
  <c r="E11" i="134"/>
  <c r="D11" i="134"/>
  <c r="C11" i="134"/>
  <c r="B11" i="134"/>
  <c r="X10" i="134"/>
  <c r="W10" i="134"/>
  <c r="V10" i="134"/>
  <c r="U10" i="134"/>
  <c r="T10" i="134"/>
  <c r="S10" i="134"/>
  <c r="R10" i="134"/>
  <c r="P10" i="134"/>
  <c r="O10" i="134"/>
  <c r="N10" i="134"/>
  <c r="M10" i="134"/>
  <c r="L10" i="134"/>
  <c r="K10" i="134"/>
  <c r="J10" i="134"/>
  <c r="H10" i="134"/>
  <c r="G10" i="134"/>
  <c r="F10" i="134"/>
  <c r="E10" i="134"/>
  <c r="D10" i="134"/>
  <c r="C10" i="134"/>
  <c r="B10" i="134"/>
  <c r="X9" i="134"/>
  <c r="W9" i="134"/>
  <c r="V9" i="134"/>
  <c r="U9" i="134"/>
  <c r="T9" i="134"/>
  <c r="S9" i="134"/>
  <c r="R9" i="134"/>
  <c r="P9" i="134"/>
  <c r="O9" i="134"/>
  <c r="N9" i="134"/>
  <c r="M9" i="134"/>
  <c r="L9" i="134"/>
  <c r="K9" i="134"/>
  <c r="J9" i="134"/>
  <c r="H9" i="134"/>
  <c r="G9" i="134"/>
  <c r="F9" i="134"/>
  <c r="E9" i="134"/>
  <c r="D9" i="134"/>
  <c r="C9" i="134"/>
  <c r="B9" i="134"/>
  <c r="X8" i="134"/>
  <c r="W8" i="134"/>
  <c r="V8" i="134"/>
  <c r="U8" i="134"/>
  <c r="T8" i="134"/>
  <c r="S8" i="134"/>
  <c r="R8" i="134"/>
  <c r="P8" i="134"/>
  <c r="O8" i="134"/>
  <c r="N8" i="134"/>
  <c r="M8" i="134"/>
  <c r="L8" i="134"/>
  <c r="K8" i="134"/>
  <c r="J8" i="134"/>
  <c r="H8" i="134"/>
  <c r="G8" i="134"/>
  <c r="F8" i="134"/>
  <c r="E8" i="134"/>
  <c r="D8" i="134"/>
  <c r="C8" i="134"/>
  <c r="B8" i="134"/>
  <c r="X40" i="133"/>
  <c r="W40" i="133"/>
  <c r="V40" i="133"/>
  <c r="U40" i="133"/>
  <c r="T40" i="133"/>
  <c r="S40" i="133"/>
  <c r="R40" i="133"/>
  <c r="P40" i="133"/>
  <c r="O40" i="133"/>
  <c r="N40" i="133"/>
  <c r="M40" i="133"/>
  <c r="L40" i="133"/>
  <c r="K40" i="133"/>
  <c r="J40" i="133"/>
  <c r="H40" i="133"/>
  <c r="G40" i="133"/>
  <c r="F40" i="133"/>
  <c r="E40" i="133"/>
  <c r="D40" i="133"/>
  <c r="C40" i="133"/>
  <c r="B40" i="133"/>
  <c r="X39" i="133"/>
  <c r="W39" i="133"/>
  <c r="V39" i="133"/>
  <c r="U39" i="133"/>
  <c r="T39" i="133"/>
  <c r="S39" i="133"/>
  <c r="R39" i="133"/>
  <c r="P39" i="133"/>
  <c r="O39" i="133"/>
  <c r="N39" i="133"/>
  <c r="M39" i="133"/>
  <c r="L39" i="133"/>
  <c r="K39" i="133"/>
  <c r="J39" i="133"/>
  <c r="H39" i="133"/>
  <c r="G39" i="133"/>
  <c r="F39" i="133"/>
  <c r="E39" i="133"/>
  <c r="D39" i="133"/>
  <c r="C39" i="133"/>
  <c r="B39" i="133"/>
  <c r="X38" i="133"/>
  <c r="W38" i="133"/>
  <c r="V38" i="133"/>
  <c r="U38" i="133"/>
  <c r="T38" i="133"/>
  <c r="S38" i="133"/>
  <c r="R38" i="133"/>
  <c r="P38" i="133"/>
  <c r="O38" i="133"/>
  <c r="N38" i="133"/>
  <c r="M38" i="133"/>
  <c r="L38" i="133"/>
  <c r="K38" i="133"/>
  <c r="J38" i="133"/>
  <c r="H38" i="133"/>
  <c r="G38" i="133"/>
  <c r="F38" i="133"/>
  <c r="E38" i="133"/>
  <c r="D38" i="133"/>
  <c r="C38" i="133"/>
  <c r="B38" i="133"/>
  <c r="X37" i="133"/>
  <c r="W37" i="133"/>
  <c r="V37" i="133"/>
  <c r="U37" i="133"/>
  <c r="T37" i="133"/>
  <c r="S37" i="133"/>
  <c r="R37" i="133"/>
  <c r="P37" i="133"/>
  <c r="O37" i="133"/>
  <c r="N37" i="133"/>
  <c r="M37" i="133"/>
  <c r="L37" i="133"/>
  <c r="K37" i="133"/>
  <c r="J37" i="133"/>
  <c r="H37" i="133"/>
  <c r="G37" i="133"/>
  <c r="F37" i="133"/>
  <c r="E37" i="133"/>
  <c r="D37" i="133"/>
  <c r="C37" i="133"/>
  <c r="B37" i="133"/>
  <c r="X36" i="133"/>
  <c r="W36" i="133"/>
  <c r="V36" i="133"/>
  <c r="U36" i="133"/>
  <c r="T36" i="133"/>
  <c r="S36" i="133"/>
  <c r="R36" i="133"/>
  <c r="P36" i="133"/>
  <c r="O36" i="133"/>
  <c r="N36" i="133"/>
  <c r="M36" i="133"/>
  <c r="L36" i="133"/>
  <c r="K36" i="133"/>
  <c r="J36" i="133"/>
  <c r="H36" i="133"/>
  <c r="G36" i="133"/>
  <c r="F36" i="133"/>
  <c r="E36" i="133"/>
  <c r="D36" i="133"/>
  <c r="C36" i="133"/>
  <c r="B36" i="133"/>
  <c r="X35" i="133"/>
  <c r="W35" i="133"/>
  <c r="V35" i="133"/>
  <c r="U35" i="133"/>
  <c r="T35" i="133"/>
  <c r="S35" i="133"/>
  <c r="R35" i="133"/>
  <c r="P35" i="133"/>
  <c r="O35" i="133"/>
  <c r="N35" i="133"/>
  <c r="M35" i="133"/>
  <c r="L35" i="133"/>
  <c r="K35" i="133"/>
  <c r="J35" i="133"/>
  <c r="H35" i="133"/>
  <c r="G35" i="133"/>
  <c r="F35" i="133"/>
  <c r="E35" i="133"/>
  <c r="D35" i="133"/>
  <c r="C35" i="133"/>
  <c r="B35" i="133"/>
  <c r="X31" i="133"/>
  <c r="W31" i="133"/>
  <c r="V31" i="133"/>
  <c r="U31" i="133"/>
  <c r="T31" i="133"/>
  <c r="S31" i="133"/>
  <c r="R31" i="133"/>
  <c r="P31" i="133"/>
  <c r="O31" i="133"/>
  <c r="N31" i="133"/>
  <c r="M31" i="133"/>
  <c r="L31" i="133"/>
  <c r="K31" i="133"/>
  <c r="J31" i="133"/>
  <c r="H31" i="133"/>
  <c r="G31" i="133"/>
  <c r="F31" i="133"/>
  <c r="E31" i="133"/>
  <c r="D31" i="133"/>
  <c r="C31" i="133"/>
  <c r="B31" i="133"/>
  <c r="X30" i="133"/>
  <c r="W30" i="133"/>
  <c r="V30" i="133"/>
  <c r="U30" i="133"/>
  <c r="T30" i="133"/>
  <c r="S30" i="133"/>
  <c r="R30" i="133"/>
  <c r="P30" i="133"/>
  <c r="O30" i="133"/>
  <c r="N30" i="133"/>
  <c r="M30" i="133"/>
  <c r="L30" i="133"/>
  <c r="K30" i="133"/>
  <c r="J30" i="133"/>
  <c r="H30" i="133"/>
  <c r="G30" i="133"/>
  <c r="F30" i="133"/>
  <c r="E30" i="133"/>
  <c r="D30" i="133"/>
  <c r="C30" i="133"/>
  <c r="B30" i="133"/>
  <c r="X29" i="133"/>
  <c r="W29" i="133"/>
  <c r="V29" i="133"/>
  <c r="U29" i="133"/>
  <c r="T29" i="133"/>
  <c r="S29" i="133"/>
  <c r="R29" i="133"/>
  <c r="P29" i="133"/>
  <c r="O29" i="133"/>
  <c r="N29" i="133"/>
  <c r="M29" i="133"/>
  <c r="L29" i="133"/>
  <c r="K29" i="133"/>
  <c r="J29" i="133"/>
  <c r="H29" i="133"/>
  <c r="G29" i="133"/>
  <c r="F29" i="133"/>
  <c r="E29" i="133"/>
  <c r="D29" i="133"/>
  <c r="C29" i="133"/>
  <c r="B29" i="133"/>
  <c r="X28" i="133"/>
  <c r="W28" i="133"/>
  <c r="V28" i="133"/>
  <c r="U28" i="133"/>
  <c r="T28" i="133"/>
  <c r="S28" i="133"/>
  <c r="R28" i="133"/>
  <c r="P28" i="133"/>
  <c r="O28" i="133"/>
  <c r="N28" i="133"/>
  <c r="M28" i="133"/>
  <c r="L28" i="133"/>
  <c r="K28" i="133"/>
  <c r="J28" i="133"/>
  <c r="H28" i="133"/>
  <c r="G28" i="133"/>
  <c r="F28" i="133"/>
  <c r="E28" i="133"/>
  <c r="D28" i="133"/>
  <c r="C28" i="133"/>
  <c r="B28" i="133"/>
  <c r="X27" i="133"/>
  <c r="W27" i="133"/>
  <c r="V27" i="133"/>
  <c r="U27" i="133"/>
  <c r="T27" i="133"/>
  <c r="S27" i="133"/>
  <c r="R27" i="133"/>
  <c r="P27" i="133"/>
  <c r="O27" i="133"/>
  <c r="N27" i="133"/>
  <c r="M27" i="133"/>
  <c r="L27" i="133"/>
  <c r="K27" i="133"/>
  <c r="J27" i="133"/>
  <c r="H27" i="133"/>
  <c r="G27" i="133"/>
  <c r="F27" i="133"/>
  <c r="E27" i="133"/>
  <c r="D27" i="133"/>
  <c r="C27" i="133"/>
  <c r="B27" i="133"/>
  <c r="X26" i="133"/>
  <c r="W26" i="133"/>
  <c r="V26" i="133"/>
  <c r="U26" i="133"/>
  <c r="T26" i="133"/>
  <c r="S26" i="133"/>
  <c r="R26" i="133"/>
  <c r="P26" i="133"/>
  <c r="O26" i="133"/>
  <c r="N26" i="133"/>
  <c r="M26" i="133"/>
  <c r="L26" i="133"/>
  <c r="K26" i="133"/>
  <c r="J26" i="133"/>
  <c r="H26" i="133"/>
  <c r="G26" i="133"/>
  <c r="F26" i="133"/>
  <c r="E26" i="133"/>
  <c r="D26" i="133"/>
  <c r="C26" i="133"/>
  <c r="B26" i="133"/>
  <c r="X22" i="133"/>
  <c r="W22" i="133"/>
  <c r="V22" i="133"/>
  <c r="U22" i="133"/>
  <c r="T22" i="133"/>
  <c r="S22" i="133"/>
  <c r="R22" i="133"/>
  <c r="P22" i="133"/>
  <c r="O22" i="133"/>
  <c r="N22" i="133"/>
  <c r="M22" i="133"/>
  <c r="L22" i="133"/>
  <c r="K22" i="133"/>
  <c r="J22" i="133"/>
  <c r="H22" i="133"/>
  <c r="G22" i="133"/>
  <c r="F22" i="133"/>
  <c r="E22" i="133"/>
  <c r="D22" i="133"/>
  <c r="C22" i="133"/>
  <c r="B22" i="133"/>
  <c r="X21" i="133"/>
  <c r="W21" i="133"/>
  <c r="V21" i="133"/>
  <c r="U21" i="133"/>
  <c r="T21" i="133"/>
  <c r="S21" i="133"/>
  <c r="R21" i="133"/>
  <c r="P21" i="133"/>
  <c r="O21" i="133"/>
  <c r="N21" i="133"/>
  <c r="M21" i="133"/>
  <c r="L21" i="133"/>
  <c r="K21" i="133"/>
  <c r="J21" i="133"/>
  <c r="H21" i="133"/>
  <c r="G21" i="133"/>
  <c r="F21" i="133"/>
  <c r="E21" i="133"/>
  <c r="D21" i="133"/>
  <c r="C21" i="133"/>
  <c r="B21" i="133"/>
  <c r="X20" i="133"/>
  <c r="W20" i="133"/>
  <c r="V20" i="133"/>
  <c r="U20" i="133"/>
  <c r="T20" i="133"/>
  <c r="S20" i="133"/>
  <c r="R20" i="133"/>
  <c r="P20" i="133"/>
  <c r="O20" i="133"/>
  <c r="N20" i="133"/>
  <c r="M20" i="133"/>
  <c r="L20" i="133"/>
  <c r="K20" i="133"/>
  <c r="J20" i="133"/>
  <c r="H20" i="133"/>
  <c r="G20" i="133"/>
  <c r="F20" i="133"/>
  <c r="E20" i="133"/>
  <c r="D20" i="133"/>
  <c r="C20" i="133"/>
  <c r="B20" i="133"/>
  <c r="X19" i="133"/>
  <c r="W19" i="133"/>
  <c r="V19" i="133"/>
  <c r="U19" i="133"/>
  <c r="T19" i="133"/>
  <c r="S19" i="133"/>
  <c r="R19" i="133"/>
  <c r="P19" i="133"/>
  <c r="O19" i="133"/>
  <c r="N19" i="133"/>
  <c r="M19" i="133"/>
  <c r="L19" i="133"/>
  <c r="K19" i="133"/>
  <c r="J19" i="133"/>
  <c r="H19" i="133"/>
  <c r="G19" i="133"/>
  <c r="F19" i="133"/>
  <c r="E19" i="133"/>
  <c r="D19" i="133"/>
  <c r="C19" i="133"/>
  <c r="B19" i="133"/>
  <c r="X18" i="133"/>
  <c r="W18" i="133"/>
  <c r="V18" i="133"/>
  <c r="U18" i="133"/>
  <c r="T18" i="133"/>
  <c r="S18" i="133"/>
  <c r="R18" i="133"/>
  <c r="P18" i="133"/>
  <c r="O18" i="133"/>
  <c r="N18" i="133"/>
  <c r="M18" i="133"/>
  <c r="L18" i="133"/>
  <c r="K18" i="133"/>
  <c r="J18" i="133"/>
  <c r="H18" i="133"/>
  <c r="G18" i="133"/>
  <c r="F18" i="133"/>
  <c r="E18" i="133"/>
  <c r="D18" i="133"/>
  <c r="C18" i="133"/>
  <c r="B18" i="133"/>
  <c r="X17" i="133"/>
  <c r="W17" i="133"/>
  <c r="V17" i="133"/>
  <c r="U17" i="133"/>
  <c r="T17" i="133"/>
  <c r="S17" i="133"/>
  <c r="R17" i="133"/>
  <c r="P17" i="133"/>
  <c r="O17" i="133"/>
  <c r="N17" i="133"/>
  <c r="M17" i="133"/>
  <c r="L17" i="133"/>
  <c r="K17" i="133"/>
  <c r="J17" i="133"/>
  <c r="H17" i="133"/>
  <c r="G17" i="133"/>
  <c r="F17" i="133"/>
  <c r="E17" i="133"/>
  <c r="D17" i="133"/>
  <c r="C17" i="133"/>
  <c r="B17" i="133"/>
  <c r="X13" i="133"/>
  <c r="W13" i="133"/>
  <c r="V13" i="133"/>
  <c r="U13" i="133"/>
  <c r="T13" i="133"/>
  <c r="S13" i="133"/>
  <c r="R13" i="133"/>
  <c r="P13" i="133"/>
  <c r="O13" i="133"/>
  <c r="N13" i="133"/>
  <c r="M13" i="133"/>
  <c r="L13" i="133"/>
  <c r="K13" i="133"/>
  <c r="J13" i="133"/>
  <c r="H13" i="133"/>
  <c r="G13" i="133"/>
  <c r="F13" i="133"/>
  <c r="E13" i="133"/>
  <c r="D13" i="133"/>
  <c r="C13" i="133"/>
  <c r="B13" i="133"/>
  <c r="X12" i="133"/>
  <c r="W12" i="133"/>
  <c r="V12" i="133"/>
  <c r="U12" i="133"/>
  <c r="T12" i="133"/>
  <c r="S12" i="133"/>
  <c r="R12" i="133"/>
  <c r="P12" i="133"/>
  <c r="O12" i="133"/>
  <c r="N12" i="133"/>
  <c r="M12" i="133"/>
  <c r="L12" i="133"/>
  <c r="K12" i="133"/>
  <c r="J12" i="133"/>
  <c r="H12" i="133"/>
  <c r="G12" i="133"/>
  <c r="F12" i="133"/>
  <c r="E12" i="133"/>
  <c r="D12" i="133"/>
  <c r="C12" i="133"/>
  <c r="B12" i="133"/>
  <c r="X11" i="133"/>
  <c r="W11" i="133"/>
  <c r="V11" i="133"/>
  <c r="U11" i="133"/>
  <c r="T11" i="133"/>
  <c r="S11" i="133"/>
  <c r="R11" i="133"/>
  <c r="P11" i="133"/>
  <c r="O11" i="133"/>
  <c r="N11" i="133"/>
  <c r="M11" i="133"/>
  <c r="L11" i="133"/>
  <c r="K11" i="133"/>
  <c r="J11" i="133"/>
  <c r="H11" i="133"/>
  <c r="G11" i="133"/>
  <c r="F11" i="133"/>
  <c r="E11" i="133"/>
  <c r="D11" i="133"/>
  <c r="C11" i="133"/>
  <c r="B11" i="133"/>
  <c r="X10" i="133"/>
  <c r="W10" i="133"/>
  <c r="V10" i="133"/>
  <c r="U10" i="133"/>
  <c r="T10" i="133"/>
  <c r="S10" i="133"/>
  <c r="R10" i="133"/>
  <c r="P10" i="133"/>
  <c r="O10" i="133"/>
  <c r="N10" i="133"/>
  <c r="M10" i="133"/>
  <c r="L10" i="133"/>
  <c r="K10" i="133"/>
  <c r="J10" i="133"/>
  <c r="H10" i="133"/>
  <c r="G10" i="133"/>
  <c r="F10" i="133"/>
  <c r="E10" i="133"/>
  <c r="D10" i="133"/>
  <c r="C10" i="133"/>
  <c r="B10" i="133"/>
  <c r="X9" i="133"/>
  <c r="W9" i="133"/>
  <c r="V9" i="133"/>
  <c r="U9" i="133"/>
  <c r="T9" i="133"/>
  <c r="S9" i="133"/>
  <c r="R9" i="133"/>
  <c r="P9" i="133"/>
  <c r="O9" i="133"/>
  <c r="N9" i="133"/>
  <c r="M9" i="133"/>
  <c r="L9" i="133"/>
  <c r="K9" i="133"/>
  <c r="J9" i="133"/>
  <c r="H9" i="133"/>
  <c r="G9" i="133"/>
  <c r="F9" i="133"/>
  <c r="E9" i="133"/>
  <c r="D9" i="133"/>
  <c r="C9" i="133"/>
  <c r="B9" i="133"/>
  <c r="X8" i="133"/>
  <c r="W8" i="133"/>
  <c r="V8" i="133"/>
  <c r="U8" i="133"/>
  <c r="T8" i="133"/>
  <c r="S8" i="133"/>
  <c r="R8" i="133"/>
  <c r="P8" i="133"/>
  <c r="O8" i="133"/>
  <c r="N8" i="133"/>
  <c r="M8" i="133"/>
  <c r="L8" i="133"/>
  <c r="K8" i="133"/>
  <c r="J8" i="133"/>
  <c r="H8" i="133"/>
  <c r="G8" i="133"/>
  <c r="F8" i="133"/>
  <c r="E8" i="133"/>
  <c r="D8" i="133"/>
  <c r="C8" i="133"/>
  <c r="B8" i="133"/>
  <c r="X40" i="132"/>
  <c r="W40" i="132"/>
  <c r="V40" i="132"/>
  <c r="U40" i="132"/>
  <c r="T40" i="132"/>
  <c r="S40" i="132"/>
  <c r="R40" i="132"/>
  <c r="P40" i="132"/>
  <c r="O40" i="132"/>
  <c r="N40" i="132"/>
  <c r="M40" i="132"/>
  <c r="L40" i="132"/>
  <c r="K40" i="132"/>
  <c r="J40" i="132"/>
  <c r="H40" i="132"/>
  <c r="G40" i="132"/>
  <c r="F40" i="132"/>
  <c r="E40" i="132"/>
  <c r="D40" i="132"/>
  <c r="C40" i="132"/>
  <c r="B40" i="132"/>
  <c r="X39" i="132"/>
  <c r="W39" i="132"/>
  <c r="V39" i="132"/>
  <c r="U39" i="132"/>
  <c r="T39" i="132"/>
  <c r="S39" i="132"/>
  <c r="R39" i="132"/>
  <c r="P39" i="132"/>
  <c r="O39" i="132"/>
  <c r="N39" i="132"/>
  <c r="M39" i="132"/>
  <c r="L39" i="132"/>
  <c r="K39" i="132"/>
  <c r="J39" i="132"/>
  <c r="H39" i="132"/>
  <c r="G39" i="132"/>
  <c r="F39" i="132"/>
  <c r="E39" i="132"/>
  <c r="D39" i="132"/>
  <c r="C39" i="132"/>
  <c r="B39" i="132"/>
  <c r="X38" i="132"/>
  <c r="W38" i="132"/>
  <c r="V38" i="132"/>
  <c r="U38" i="132"/>
  <c r="T38" i="132"/>
  <c r="S38" i="132"/>
  <c r="R38" i="132"/>
  <c r="P38" i="132"/>
  <c r="O38" i="132"/>
  <c r="N38" i="132"/>
  <c r="M38" i="132"/>
  <c r="L38" i="132"/>
  <c r="K38" i="132"/>
  <c r="J38" i="132"/>
  <c r="H38" i="132"/>
  <c r="G38" i="132"/>
  <c r="F38" i="132"/>
  <c r="E38" i="132"/>
  <c r="D38" i="132"/>
  <c r="C38" i="132"/>
  <c r="B38" i="132"/>
  <c r="X37" i="132"/>
  <c r="W37" i="132"/>
  <c r="V37" i="132"/>
  <c r="U37" i="132"/>
  <c r="T37" i="132"/>
  <c r="S37" i="132"/>
  <c r="R37" i="132"/>
  <c r="P37" i="132"/>
  <c r="O37" i="132"/>
  <c r="N37" i="132"/>
  <c r="M37" i="132"/>
  <c r="L37" i="132"/>
  <c r="K37" i="132"/>
  <c r="J37" i="132"/>
  <c r="H37" i="132"/>
  <c r="G37" i="132"/>
  <c r="F37" i="132"/>
  <c r="E37" i="132"/>
  <c r="D37" i="132"/>
  <c r="C37" i="132"/>
  <c r="B37" i="132"/>
  <c r="X36" i="132"/>
  <c r="W36" i="132"/>
  <c r="V36" i="132"/>
  <c r="U36" i="132"/>
  <c r="T36" i="132"/>
  <c r="S36" i="132"/>
  <c r="R36" i="132"/>
  <c r="P36" i="132"/>
  <c r="O36" i="132"/>
  <c r="N36" i="132"/>
  <c r="M36" i="132"/>
  <c r="L36" i="132"/>
  <c r="K36" i="132"/>
  <c r="J36" i="132"/>
  <c r="H36" i="132"/>
  <c r="G36" i="132"/>
  <c r="F36" i="132"/>
  <c r="E36" i="132"/>
  <c r="D36" i="132"/>
  <c r="C36" i="132"/>
  <c r="B36" i="132"/>
  <c r="X35" i="132"/>
  <c r="W35" i="132"/>
  <c r="V35" i="132"/>
  <c r="U35" i="132"/>
  <c r="T35" i="132"/>
  <c r="S35" i="132"/>
  <c r="R35" i="132"/>
  <c r="P35" i="132"/>
  <c r="O35" i="132"/>
  <c r="N35" i="132"/>
  <c r="M35" i="132"/>
  <c r="L35" i="132"/>
  <c r="K35" i="132"/>
  <c r="J35" i="132"/>
  <c r="H35" i="132"/>
  <c r="G35" i="132"/>
  <c r="F35" i="132"/>
  <c r="E35" i="132"/>
  <c r="D35" i="132"/>
  <c r="C35" i="132"/>
  <c r="B35" i="132"/>
  <c r="X31" i="132"/>
  <c r="W31" i="132"/>
  <c r="V31" i="132"/>
  <c r="U31" i="132"/>
  <c r="T31" i="132"/>
  <c r="S31" i="132"/>
  <c r="R31" i="132"/>
  <c r="P31" i="132"/>
  <c r="O31" i="132"/>
  <c r="N31" i="132"/>
  <c r="M31" i="132"/>
  <c r="L31" i="132"/>
  <c r="K31" i="132"/>
  <c r="J31" i="132"/>
  <c r="H31" i="132"/>
  <c r="G31" i="132"/>
  <c r="F31" i="132"/>
  <c r="E31" i="132"/>
  <c r="D31" i="132"/>
  <c r="C31" i="132"/>
  <c r="B31" i="132"/>
  <c r="X30" i="132"/>
  <c r="W30" i="132"/>
  <c r="V30" i="132"/>
  <c r="U30" i="132"/>
  <c r="T30" i="132"/>
  <c r="S30" i="132"/>
  <c r="R30" i="132"/>
  <c r="P30" i="132"/>
  <c r="O30" i="132"/>
  <c r="N30" i="132"/>
  <c r="M30" i="132"/>
  <c r="L30" i="132"/>
  <c r="K30" i="132"/>
  <c r="J30" i="132"/>
  <c r="H30" i="132"/>
  <c r="G30" i="132"/>
  <c r="F30" i="132"/>
  <c r="E30" i="132"/>
  <c r="D30" i="132"/>
  <c r="C30" i="132"/>
  <c r="B30" i="132"/>
  <c r="X29" i="132"/>
  <c r="W29" i="132"/>
  <c r="V29" i="132"/>
  <c r="U29" i="132"/>
  <c r="T29" i="132"/>
  <c r="S29" i="132"/>
  <c r="R29" i="132"/>
  <c r="P29" i="132"/>
  <c r="O29" i="132"/>
  <c r="N29" i="132"/>
  <c r="M29" i="132"/>
  <c r="L29" i="132"/>
  <c r="K29" i="132"/>
  <c r="J29" i="132"/>
  <c r="H29" i="132"/>
  <c r="G29" i="132"/>
  <c r="F29" i="132"/>
  <c r="E29" i="132"/>
  <c r="D29" i="132"/>
  <c r="C29" i="132"/>
  <c r="B29" i="132"/>
  <c r="X28" i="132"/>
  <c r="W28" i="132"/>
  <c r="V28" i="132"/>
  <c r="U28" i="132"/>
  <c r="T28" i="132"/>
  <c r="S28" i="132"/>
  <c r="R28" i="132"/>
  <c r="P28" i="132"/>
  <c r="O28" i="132"/>
  <c r="N28" i="132"/>
  <c r="M28" i="132"/>
  <c r="L28" i="132"/>
  <c r="K28" i="132"/>
  <c r="J28" i="132"/>
  <c r="H28" i="132"/>
  <c r="G28" i="132"/>
  <c r="F28" i="132"/>
  <c r="E28" i="132"/>
  <c r="D28" i="132"/>
  <c r="C28" i="132"/>
  <c r="B28" i="132"/>
  <c r="X27" i="132"/>
  <c r="W27" i="132"/>
  <c r="V27" i="132"/>
  <c r="U27" i="132"/>
  <c r="T27" i="132"/>
  <c r="S27" i="132"/>
  <c r="R27" i="132"/>
  <c r="P27" i="132"/>
  <c r="O27" i="132"/>
  <c r="N27" i="132"/>
  <c r="M27" i="132"/>
  <c r="L27" i="132"/>
  <c r="K27" i="132"/>
  <c r="J27" i="132"/>
  <c r="H27" i="132"/>
  <c r="G27" i="132"/>
  <c r="F27" i="132"/>
  <c r="E27" i="132"/>
  <c r="D27" i="132"/>
  <c r="C27" i="132"/>
  <c r="B27" i="132"/>
  <c r="X26" i="132"/>
  <c r="W26" i="132"/>
  <c r="V26" i="132"/>
  <c r="U26" i="132"/>
  <c r="T26" i="132"/>
  <c r="S26" i="132"/>
  <c r="R26" i="132"/>
  <c r="P26" i="132"/>
  <c r="O26" i="132"/>
  <c r="N26" i="132"/>
  <c r="M26" i="132"/>
  <c r="L26" i="132"/>
  <c r="K26" i="132"/>
  <c r="J26" i="132"/>
  <c r="H26" i="132"/>
  <c r="G26" i="132"/>
  <c r="F26" i="132"/>
  <c r="E26" i="132"/>
  <c r="D26" i="132"/>
  <c r="C26" i="132"/>
  <c r="B26" i="132"/>
  <c r="X22" i="132"/>
  <c r="W22" i="132"/>
  <c r="V22" i="132"/>
  <c r="U22" i="132"/>
  <c r="T22" i="132"/>
  <c r="S22" i="132"/>
  <c r="R22" i="132"/>
  <c r="P22" i="132"/>
  <c r="O22" i="132"/>
  <c r="N22" i="132"/>
  <c r="M22" i="132"/>
  <c r="L22" i="132"/>
  <c r="K22" i="132"/>
  <c r="J22" i="132"/>
  <c r="H22" i="132"/>
  <c r="G22" i="132"/>
  <c r="F22" i="132"/>
  <c r="E22" i="132"/>
  <c r="D22" i="132"/>
  <c r="C22" i="132"/>
  <c r="B22" i="132"/>
  <c r="X21" i="132"/>
  <c r="W21" i="132"/>
  <c r="V21" i="132"/>
  <c r="U21" i="132"/>
  <c r="T21" i="132"/>
  <c r="S21" i="132"/>
  <c r="R21" i="132"/>
  <c r="P21" i="132"/>
  <c r="O21" i="132"/>
  <c r="N21" i="132"/>
  <c r="M21" i="132"/>
  <c r="L21" i="132"/>
  <c r="K21" i="132"/>
  <c r="J21" i="132"/>
  <c r="H21" i="132"/>
  <c r="G21" i="132"/>
  <c r="F21" i="132"/>
  <c r="E21" i="132"/>
  <c r="D21" i="132"/>
  <c r="C21" i="132"/>
  <c r="B21" i="132"/>
  <c r="X20" i="132"/>
  <c r="W20" i="132"/>
  <c r="V20" i="132"/>
  <c r="U20" i="132"/>
  <c r="T20" i="132"/>
  <c r="S20" i="132"/>
  <c r="R20" i="132"/>
  <c r="P20" i="132"/>
  <c r="O20" i="132"/>
  <c r="N20" i="132"/>
  <c r="M20" i="132"/>
  <c r="L20" i="132"/>
  <c r="K20" i="132"/>
  <c r="J20" i="132"/>
  <c r="H20" i="132"/>
  <c r="G20" i="132"/>
  <c r="F20" i="132"/>
  <c r="E20" i="132"/>
  <c r="D20" i="132"/>
  <c r="C20" i="132"/>
  <c r="B20" i="132"/>
  <c r="X19" i="132"/>
  <c r="W19" i="132"/>
  <c r="V19" i="132"/>
  <c r="U19" i="132"/>
  <c r="T19" i="132"/>
  <c r="S19" i="132"/>
  <c r="R19" i="132"/>
  <c r="P19" i="132"/>
  <c r="O19" i="132"/>
  <c r="N19" i="132"/>
  <c r="M19" i="132"/>
  <c r="L19" i="132"/>
  <c r="K19" i="132"/>
  <c r="J19" i="132"/>
  <c r="H19" i="132"/>
  <c r="G19" i="132"/>
  <c r="F19" i="132"/>
  <c r="E19" i="132"/>
  <c r="D19" i="132"/>
  <c r="C19" i="132"/>
  <c r="B19" i="132"/>
  <c r="X18" i="132"/>
  <c r="W18" i="132"/>
  <c r="V18" i="132"/>
  <c r="U18" i="132"/>
  <c r="T18" i="132"/>
  <c r="S18" i="132"/>
  <c r="R18" i="132"/>
  <c r="P18" i="132"/>
  <c r="O18" i="132"/>
  <c r="N18" i="132"/>
  <c r="M18" i="132"/>
  <c r="L18" i="132"/>
  <c r="K18" i="132"/>
  <c r="J18" i="132"/>
  <c r="H18" i="132"/>
  <c r="G18" i="132"/>
  <c r="F18" i="132"/>
  <c r="E18" i="132"/>
  <c r="D18" i="132"/>
  <c r="C18" i="132"/>
  <c r="B18" i="132"/>
  <c r="X17" i="132"/>
  <c r="W17" i="132"/>
  <c r="V17" i="132"/>
  <c r="U17" i="132"/>
  <c r="T17" i="132"/>
  <c r="S17" i="132"/>
  <c r="R17" i="132"/>
  <c r="P17" i="132"/>
  <c r="O17" i="132"/>
  <c r="N17" i="132"/>
  <c r="M17" i="132"/>
  <c r="L17" i="132"/>
  <c r="K17" i="132"/>
  <c r="J17" i="132"/>
  <c r="H17" i="132"/>
  <c r="G17" i="132"/>
  <c r="F17" i="132"/>
  <c r="E17" i="132"/>
  <c r="D17" i="132"/>
  <c r="C17" i="132"/>
  <c r="B17" i="132"/>
  <c r="X13" i="132"/>
  <c r="W13" i="132"/>
  <c r="V13" i="132"/>
  <c r="U13" i="132"/>
  <c r="T13" i="132"/>
  <c r="S13" i="132"/>
  <c r="R13" i="132"/>
  <c r="P13" i="132"/>
  <c r="O13" i="132"/>
  <c r="N13" i="132"/>
  <c r="M13" i="132"/>
  <c r="L13" i="132"/>
  <c r="K13" i="132"/>
  <c r="J13" i="132"/>
  <c r="H13" i="132"/>
  <c r="G13" i="132"/>
  <c r="F13" i="132"/>
  <c r="E13" i="132"/>
  <c r="D13" i="132"/>
  <c r="C13" i="132"/>
  <c r="B13" i="132"/>
  <c r="X12" i="132"/>
  <c r="W12" i="132"/>
  <c r="V12" i="132"/>
  <c r="U12" i="132"/>
  <c r="T12" i="132"/>
  <c r="S12" i="132"/>
  <c r="R12" i="132"/>
  <c r="P12" i="132"/>
  <c r="O12" i="132"/>
  <c r="N12" i="132"/>
  <c r="M12" i="132"/>
  <c r="L12" i="132"/>
  <c r="K12" i="132"/>
  <c r="J12" i="132"/>
  <c r="H12" i="132"/>
  <c r="G12" i="132"/>
  <c r="F12" i="132"/>
  <c r="E12" i="132"/>
  <c r="D12" i="132"/>
  <c r="C12" i="132"/>
  <c r="B12" i="132"/>
  <c r="X11" i="132"/>
  <c r="W11" i="132"/>
  <c r="V11" i="132"/>
  <c r="U11" i="132"/>
  <c r="T11" i="132"/>
  <c r="S11" i="132"/>
  <c r="R11" i="132"/>
  <c r="P11" i="132"/>
  <c r="O11" i="132"/>
  <c r="N11" i="132"/>
  <c r="M11" i="132"/>
  <c r="L11" i="132"/>
  <c r="K11" i="132"/>
  <c r="J11" i="132"/>
  <c r="H11" i="132"/>
  <c r="G11" i="132"/>
  <c r="F11" i="132"/>
  <c r="E11" i="132"/>
  <c r="D11" i="132"/>
  <c r="C11" i="132"/>
  <c r="B11" i="132"/>
  <c r="X10" i="132"/>
  <c r="W10" i="132"/>
  <c r="V10" i="132"/>
  <c r="U10" i="132"/>
  <c r="T10" i="132"/>
  <c r="S10" i="132"/>
  <c r="R10" i="132"/>
  <c r="P10" i="132"/>
  <c r="O10" i="132"/>
  <c r="N10" i="132"/>
  <c r="M10" i="132"/>
  <c r="L10" i="132"/>
  <c r="K10" i="132"/>
  <c r="J10" i="132"/>
  <c r="H10" i="132"/>
  <c r="G10" i="132"/>
  <c r="F10" i="132"/>
  <c r="E10" i="132"/>
  <c r="D10" i="132"/>
  <c r="C10" i="132"/>
  <c r="B10" i="132"/>
  <c r="X9" i="132"/>
  <c r="W9" i="132"/>
  <c r="V9" i="132"/>
  <c r="U9" i="132"/>
  <c r="T9" i="132"/>
  <c r="S9" i="132"/>
  <c r="R9" i="132"/>
  <c r="P9" i="132"/>
  <c r="O9" i="132"/>
  <c r="N9" i="132"/>
  <c r="M9" i="132"/>
  <c r="L9" i="132"/>
  <c r="K9" i="132"/>
  <c r="J9" i="132"/>
  <c r="H9" i="132"/>
  <c r="G9" i="132"/>
  <c r="F9" i="132"/>
  <c r="E9" i="132"/>
  <c r="D9" i="132"/>
  <c r="C9" i="132"/>
  <c r="B9" i="132"/>
  <c r="X8" i="132"/>
  <c r="W8" i="132"/>
  <c r="V8" i="132"/>
  <c r="U8" i="132"/>
  <c r="T8" i="132"/>
  <c r="S8" i="132"/>
  <c r="R8" i="132"/>
  <c r="P8" i="132"/>
  <c r="O8" i="132"/>
  <c r="N8" i="132"/>
  <c r="M8" i="132"/>
  <c r="L8" i="132"/>
  <c r="K8" i="132"/>
  <c r="J8" i="132"/>
  <c r="H8" i="132"/>
  <c r="G8" i="132"/>
  <c r="F8" i="132"/>
  <c r="E8" i="132"/>
  <c r="D8" i="132"/>
  <c r="C8" i="132"/>
  <c r="B8" i="132"/>
  <c r="X40" i="131"/>
  <c r="W40" i="131"/>
  <c r="V40" i="131"/>
  <c r="U40" i="131"/>
  <c r="T40" i="131"/>
  <c r="S40" i="131"/>
  <c r="R40" i="131"/>
  <c r="P40" i="131"/>
  <c r="O40" i="131"/>
  <c r="N40" i="131"/>
  <c r="M40" i="131"/>
  <c r="L40" i="131"/>
  <c r="K40" i="131"/>
  <c r="J40" i="131"/>
  <c r="H40" i="131"/>
  <c r="G40" i="131"/>
  <c r="F40" i="131"/>
  <c r="E40" i="131"/>
  <c r="D40" i="131"/>
  <c r="C40" i="131"/>
  <c r="B40" i="131"/>
  <c r="X39" i="131"/>
  <c r="W39" i="131"/>
  <c r="V39" i="131"/>
  <c r="U39" i="131"/>
  <c r="T39" i="131"/>
  <c r="S39" i="131"/>
  <c r="R39" i="131"/>
  <c r="P39" i="131"/>
  <c r="O39" i="131"/>
  <c r="N39" i="131"/>
  <c r="M39" i="131"/>
  <c r="L39" i="131"/>
  <c r="K39" i="131"/>
  <c r="J39" i="131"/>
  <c r="H39" i="131"/>
  <c r="G39" i="131"/>
  <c r="F39" i="131"/>
  <c r="E39" i="131"/>
  <c r="D39" i="131"/>
  <c r="C39" i="131"/>
  <c r="B39" i="131"/>
  <c r="X38" i="131"/>
  <c r="W38" i="131"/>
  <c r="V38" i="131"/>
  <c r="U38" i="131"/>
  <c r="T38" i="131"/>
  <c r="S38" i="131"/>
  <c r="R38" i="131"/>
  <c r="P38" i="131"/>
  <c r="O38" i="131"/>
  <c r="N38" i="131"/>
  <c r="M38" i="131"/>
  <c r="L38" i="131"/>
  <c r="K38" i="131"/>
  <c r="J38" i="131"/>
  <c r="H38" i="131"/>
  <c r="G38" i="131"/>
  <c r="F38" i="131"/>
  <c r="E38" i="131"/>
  <c r="D38" i="131"/>
  <c r="C38" i="131"/>
  <c r="B38" i="131"/>
  <c r="X37" i="131"/>
  <c r="W37" i="131"/>
  <c r="V37" i="131"/>
  <c r="U37" i="131"/>
  <c r="T37" i="131"/>
  <c r="S37" i="131"/>
  <c r="R37" i="131"/>
  <c r="P37" i="131"/>
  <c r="O37" i="131"/>
  <c r="N37" i="131"/>
  <c r="M37" i="131"/>
  <c r="L37" i="131"/>
  <c r="K37" i="131"/>
  <c r="J37" i="131"/>
  <c r="H37" i="131"/>
  <c r="G37" i="131"/>
  <c r="F37" i="131"/>
  <c r="E37" i="131"/>
  <c r="D37" i="131"/>
  <c r="C37" i="131"/>
  <c r="B37" i="131"/>
  <c r="X36" i="131"/>
  <c r="W36" i="131"/>
  <c r="V36" i="131"/>
  <c r="U36" i="131"/>
  <c r="T36" i="131"/>
  <c r="S36" i="131"/>
  <c r="R36" i="131"/>
  <c r="P36" i="131"/>
  <c r="O36" i="131"/>
  <c r="N36" i="131"/>
  <c r="M36" i="131"/>
  <c r="L36" i="131"/>
  <c r="K36" i="131"/>
  <c r="J36" i="131"/>
  <c r="H36" i="131"/>
  <c r="G36" i="131"/>
  <c r="F36" i="131"/>
  <c r="E36" i="131"/>
  <c r="D36" i="131"/>
  <c r="C36" i="131"/>
  <c r="B36" i="131"/>
  <c r="X35" i="131"/>
  <c r="W35" i="131"/>
  <c r="V35" i="131"/>
  <c r="U35" i="131"/>
  <c r="T35" i="131"/>
  <c r="S35" i="131"/>
  <c r="R35" i="131"/>
  <c r="P35" i="131"/>
  <c r="O35" i="131"/>
  <c r="N35" i="131"/>
  <c r="M35" i="131"/>
  <c r="L35" i="131"/>
  <c r="K35" i="131"/>
  <c r="J35" i="131"/>
  <c r="H35" i="131"/>
  <c r="G35" i="131"/>
  <c r="F35" i="131"/>
  <c r="E35" i="131"/>
  <c r="D35" i="131"/>
  <c r="C35" i="131"/>
  <c r="B35" i="131"/>
  <c r="X31" i="131"/>
  <c r="W31" i="131"/>
  <c r="V31" i="131"/>
  <c r="U31" i="131"/>
  <c r="T31" i="131"/>
  <c r="S31" i="131"/>
  <c r="R31" i="131"/>
  <c r="P31" i="131"/>
  <c r="O31" i="131"/>
  <c r="N31" i="131"/>
  <c r="M31" i="131"/>
  <c r="L31" i="131"/>
  <c r="K31" i="131"/>
  <c r="J31" i="131"/>
  <c r="H31" i="131"/>
  <c r="G31" i="131"/>
  <c r="F31" i="131"/>
  <c r="E31" i="131"/>
  <c r="D31" i="131"/>
  <c r="C31" i="131"/>
  <c r="B31" i="131"/>
  <c r="X30" i="131"/>
  <c r="W30" i="131"/>
  <c r="V30" i="131"/>
  <c r="U30" i="131"/>
  <c r="T30" i="131"/>
  <c r="S30" i="131"/>
  <c r="R30" i="131"/>
  <c r="P30" i="131"/>
  <c r="O30" i="131"/>
  <c r="N30" i="131"/>
  <c r="M30" i="131"/>
  <c r="L30" i="131"/>
  <c r="K30" i="131"/>
  <c r="J30" i="131"/>
  <c r="H30" i="131"/>
  <c r="G30" i="131"/>
  <c r="F30" i="131"/>
  <c r="E30" i="131"/>
  <c r="D30" i="131"/>
  <c r="C30" i="131"/>
  <c r="B30" i="131"/>
  <c r="X29" i="131"/>
  <c r="W29" i="131"/>
  <c r="V29" i="131"/>
  <c r="U29" i="131"/>
  <c r="T29" i="131"/>
  <c r="S29" i="131"/>
  <c r="R29" i="131"/>
  <c r="P29" i="131"/>
  <c r="O29" i="131"/>
  <c r="N29" i="131"/>
  <c r="M29" i="131"/>
  <c r="L29" i="131"/>
  <c r="K29" i="131"/>
  <c r="J29" i="131"/>
  <c r="H29" i="131"/>
  <c r="G29" i="131"/>
  <c r="F29" i="131"/>
  <c r="E29" i="131"/>
  <c r="D29" i="131"/>
  <c r="C29" i="131"/>
  <c r="B29" i="131"/>
  <c r="X28" i="131"/>
  <c r="W28" i="131"/>
  <c r="V28" i="131"/>
  <c r="U28" i="131"/>
  <c r="T28" i="131"/>
  <c r="S28" i="131"/>
  <c r="R28" i="131"/>
  <c r="P28" i="131"/>
  <c r="O28" i="131"/>
  <c r="N28" i="131"/>
  <c r="M28" i="131"/>
  <c r="L28" i="131"/>
  <c r="K28" i="131"/>
  <c r="J28" i="131"/>
  <c r="H28" i="131"/>
  <c r="G28" i="131"/>
  <c r="F28" i="131"/>
  <c r="E28" i="131"/>
  <c r="D28" i="131"/>
  <c r="C28" i="131"/>
  <c r="B28" i="131"/>
  <c r="X27" i="131"/>
  <c r="W27" i="131"/>
  <c r="V27" i="131"/>
  <c r="U27" i="131"/>
  <c r="T27" i="131"/>
  <c r="S27" i="131"/>
  <c r="R27" i="131"/>
  <c r="P27" i="131"/>
  <c r="O27" i="131"/>
  <c r="N27" i="131"/>
  <c r="M27" i="131"/>
  <c r="L27" i="131"/>
  <c r="K27" i="131"/>
  <c r="J27" i="131"/>
  <c r="H27" i="131"/>
  <c r="G27" i="131"/>
  <c r="F27" i="131"/>
  <c r="E27" i="131"/>
  <c r="D27" i="131"/>
  <c r="C27" i="131"/>
  <c r="B27" i="131"/>
  <c r="X26" i="131"/>
  <c r="W26" i="131"/>
  <c r="V26" i="131"/>
  <c r="U26" i="131"/>
  <c r="T26" i="131"/>
  <c r="S26" i="131"/>
  <c r="R26" i="131"/>
  <c r="P26" i="131"/>
  <c r="O26" i="131"/>
  <c r="N26" i="131"/>
  <c r="M26" i="131"/>
  <c r="L26" i="131"/>
  <c r="K26" i="131"/>
  <c r="J26" i="131"/>
  <c r="H26" i="131"/>
  <c r="G26" i="131"/>
  <c r="F26" i="131"/>
  <c r="E26" i="131"/>
  <c r="D26" i="131"/>
  <c r="C26" i="131"/>
  <c r="B26" i="131"/>
  <c r="X22" i="131"/>
  <c r="W22" i="131"/>
  <c r="V22" i="131"/>
  <c r="U22" i="131"/>
  <c r="T22" i="131"/>
  <c r="S22" i="131"/>
  <c r="R22" i="131"/>
  <c r="P22" i="131"/>
  <c r="O22" i="131"/>
  <c r="N22" i="131"/>
  <c r="M22" i="131"/>
  <c r="L22" i="131"/>
  <c r="K22" i="131"/>
  <c r="J22" i="131"/>
  <c r="H22" i="131"/>
  <c r="G22" i="131"/>
  <c r="F22" i="131"/>
  <c r="E22" i="131"/>
  <c r="D22" i="131"/>
  <c r="C22" i="131"/>
  <c r="B22" i="131"/>
  <c r="X21" i="131"/>
  <c r="W21" i="131"/>
  <c r="V21" i="131"/>
  <c r="U21" i="131"/>
  <c r="T21" i="131"/>
  <c r="S21" i="131"/>
  <c r="R21" i="131"/>
  <c r="P21" i="131"/>
  <c r="O21" i="131"/>
  <c r="N21" i="131"/>
  <c r="M21" i="131"/>
  <c r="L21" i="131"/>
  <c r="K21" i="131"/>
  <c r="J21" i="131"/>
  <c r="H21" i="131"/>
  <c r="G21" i="131"/>
  <c r="F21" i="131"/>
  <c r="E21" i="131"/>
  <c r="D21" i="131"/>
  <c r="C21" i="131"/>
  <c r="B21" i="131"/>
  <c r="X20" i="131"/>
  <c r="W20" i="131"/>
  <c r="V20" i="131"/>
  <c r="U20" i="131"/>
  <c r="T20" i="131"/>
  <c r="S20" i="131"/>
  <c r="R20" i="131"/>
  <c r="P20" i="131"/>
  <c r="O20" i="131"/>
  <c r="N20" i="131"/>
  <c r="M20" i="131"/>
  <c r="L20" i="131"/>
  <c r="K20" i="131"/>
  <c r="J20" i="131"/>
  <c r="H20" i="131"/>
  <c r="G20" i="131"/>
  <c r="F20" i="131"/>
  <c r="E20" i="131"/>
  <c r="D20" i="131"/>
  <c r="C20" i="131"/>
  <c r="B20" i="131"/>
  <c r="X19" i="131"/>
  <c r="W19" i="131"/>
  <c r="V19" i="131"/>
  <c r="U19" i="131"/>
  <c r="T19" i="131"/>
  <c r="S19" i="131"/>
  <c r="R19" i="131"/>
  <c r="P19" i="131"/>
  <c r="O19" i="131"/>
  <c r="N19" i="131"/>
  <c r="M19" i="131"/>
  <c r="L19" i="131"/>
  <c r="K19" i="131"/>
  <c r="J19" i="131"/>
  <c r="H19" i="131"/>
  <c r="G19" i="131"/>
  <c r="F19" i="131"/>
  <c r="E19" i="131"/>
  <c r="D19" i="131"/>
  <c r="C19" i="131"/>
  <c r="B19" i="131"/>
  <c r="X18" i="131"/>
  <c r="W18" i="131"/>
  <c r="V18" i="131"/>
  <c r="U18" i="131"/>
  <c r="T18" i="131"/>
  <c r="S18" i="131"/>
  <c r="R18" i="131"/>
  <c r="P18" i="131"/>
  <c r="O18" i="131"/>
  <c r="N18" i="131"/>
  <c r="M18" i="131"/>
  <c r="L18" i="131"/>
  <c r="K18" i="131"/>
  <c r="J18" i="131"/>
  <c r="H18" i="131"/>
  <c r="G18" i="131"/>
  <c r="F18" i="131"/>
  <c r="E18" i="131"/>
  <c r="D18" i="131"/>
  <c r="C18" i="131"/>
  <c r="B18" i="131"/>
  <c r="X17" i="131"/>
  <c r="W17" i="131"/>
  <c r="V17" i="131"/>
  <c r="U17" i="131"/>
  <c r="T17" i="131"/>
  <c r="S17" i="131"/>
  <c r="R17" i="131"/>
  <c r="P17" i="131"/>
  <c r="O17" i="131"/>
  <c r="N17" i="131"/>
  <c r="M17" i="131"/>
  <c r="L17" i="131"/>
  <c r="K17" i="131"/>
  <c r="J17" i="131"/>
  <c r="H17" i="131"/>
  <c r="G17" i="131"/>
  <c r="F17" i="131"/>
  <c r="E17" i="131"/>
  <c r="D17" i="131"/>
  <c r="C17" i="131"/>
  <c r="B17" i="131"/>
  <c r="X13" i="131"/>
  <c r="W13" i="131"/>
  <c r="V13" i="131"/>
  <c r="U13" i="131"/>
  <c r="T13" i="131"/>
  <c r="S13" i="131"/>
  <c r="R13" i="131"/>
  <c r="P13" i="131"/>
  <c r="O13" i="131"/>
  <c r="N13" i="131"/>
  <c r="M13" i="131"/>
  <c r="L13" i="131"/>
  <c r="K13" i="131"/>
  <c r="J13" i="131"/>
  <c r="H13" i="131"/>
  <c r="G13" i="131"/>
  <c r="F13" i="131"/>
  <c r="E13" i="131"/>
  <c r="D13" i="131"/>
  <c r="C13" i="131"/>
  <c r="B13" i="131"/>
  <c r="X12" i="131"/>
  <c r="W12" i="131"/>
  <c r="V12" i="131"/>
  <c r="U12" i="131"/>
  <c r="T12" i="131"/>
  <c r="S12" i="131"/>
  <c r="R12" i="131"/>
  <c r="P12" i="131"/>
  <c r="O12" i="131"/>
  <c r="N12" i="131"/>
  <c r="M12" i="131"/>
  <c r="L12" i="131"/>
  <c r="K12" i="131"/>
  <c r="J12" i="131"/>
  <c r="H12" i="131"/>
  <c r="G12" i="131"/>
  <c r="F12" i="131"/>
  <c r="E12" i="131"/>
  <c r="D12" i="131"/>
  <c r="C12" i="131"/>
  <c r="B12" i="131"/>
  <c r="X11" i="131"/>
  <c r="W11" i="131"/>
  <c r="V11" i="131"/>
  <c r="U11" i="131"/>
  <c r="T11" i="131"/>
  <c r="S11" i="131"/>
  <c r="R11" i="131"/>
  <c r="P11" i="131"/>
  <c r="O11" i="131"/>
  <c r="N11" i="131"/>
  <c r="M11" i="131"/>
  <c r="L11" i="131"/>
  <c r="K11" i="131"/>
  <c r="J11" i="131"/>
  <c r="H11" i="131"/>
  <c r="G11" i="131"/>
  <c r="F11" i="131"/>
  <c r="E11" i="131"/>
  <c r="D11" i="131"/>
  <c r="C11" i="131"/>
  <c r="B11" i="131"/>
  <c r="X10" i="131"/>
  <c r="W10" i="131"/>
  <c r="V10" i="131"/>
  <c r="U10" i="131"/>
  <c r="T10" i="131"/>
  <c r="S10" i="131"/>
  <c r="R10" i="131"/>
  <c r="P10" i="131"/>
  <c r="O10" i="131"/>
  <c r="N10" i="131"/>
  <c r="M10" i="131"/>
  <c r="L10" i="131"/>
  <c r="K10" i="131"/>
  <c r="J10" i="131"/>
  <c r="H10" i="131"/>
  <c r="G10" i="131"/>
  <c r="F10" i="131"/>
  <c r="E10" i="131"/>
  <c r="D10" i="131"/>
  <c r="C10" i="131"/>
  <c r="B10" i="131"/>
  <c r="X9" i="131"/>
  <c r="W9" i="131"/>
  <c r="V9" i="131"/>
  <c r="U9" i="131"/>
  <c r="T9" i="131"/>
  <c r="S9" i="131"/>
  <c r="R9" i="131"/>
  <c r="P9" i="131"/>
  <c r="O9" i="131"/>
  <c r="N9" i="131"/>
  <c r="M9" i="131"/>
  <c r="L9" i="131"/>
  <c r="K9" i="131"/>
  <c r="J9" i="131"/>
  <c r="H9" i="131"/>
  <c r="G9" i="131"/>
  <c r="F9" i="131"/>
  <c r="E9" i="131"/>
  <c r="D9" i="131"/>
  <c r="C9" i="131"/>
  <c r="B9" i="131"/>
  <c r="X8" i="131"/>
  <c r="W8" i="131"/>
  <c r="V8" i="131"/>
  <c r="U8" i="131"/>
  <c r="T8" i="131"/>
  <c r="S8" i="131"/>
  <c r="R8" i="131"/>
  <c r="P8" i="131"/>
  <c r="O8" i="131"/>
  <c r="N8" i="131"/>
  <c r="M8" i="131"/>
  <c r="L8" i="131"/>
  <c r="K8" i="131"/>
  <c r="J8" i="131"/>
  <c r="H8" i="131"/>
  <c r="G8" i="131"/>
  <c r="F8" i="131"/>
  <c r="E8" i="131"/>
  <c r="D8" i="131"/>
  <c r="C8" i="131"/>
  <c r="B8" i="131"/>
  <c r="X40" i="130"/>
  <c r="W40" i="130"/>
  <c r="V40" i="130"/>
  <c r="U40" i="130"/>
  <c r="T40" i="130"/>
  <c r="S40" i="130"/>
  <c r="R40" i="130"/>
  <c r="P40" i="130"/>
  <c r="O40" i="130"/>
  <c r="N40" i="130"/>
  <c r="M40" i="130"/>
  <c r="L40" i="130"/>
  <c r="K40" i="130"/>
  <c r="J40" i="130"/>
  <c r="H40" i="130"/>
  <c r="G40" i="130"/>
  <c r="F40" i="130"/>
  <c r="E40" i="130"/>
  <c r="D40" i="130"/>
  <c r="C40" i="130"/>
  <c r="B40" i="130"/>
  <c r="X39" i="130"/>
  <c r="W39" i="130"/>
  <c r="V39" i="130"/>
  <c r="U39" i="130"/>
  <c r="T39" i="130"/>
  <c r="S39" i="130"/>
  <c r="R39" i="130"/>
  <c r="P39" i="130"/>
  <c r="O39" i="130"/>
  <c r="N39" i="130"/>
  <c r="M39" i="130"/>
  <c r="L39" i="130"/>
  <c r="K39" i="130"/>
  <c r="J39" i="130"/>
  <c r="H39" i="130"/>
  <c r="G39" i="130"/>
  <c r="F39" i="130"/>
  <c r="E39" i="130"/>
  <c r="D39" i="130"/>
  <c r="C39" i="130"/>
  <c r="B39" i="130"/>
  <c r="X38" i="130"/>
  <c r="W38" i="130"/>
  <c r="V38" i="130"/>
  <c r="U38" i="130"/>
  <c r="T38" i="130"/>
  <c r="S38" i="130"/>
  <c r="R38" i="130"/>
  <c r="P38" i="130"/>
  <c r="O38" i="130"/>
  <c r="N38" i="130"/>
  <c r="M38" i="130"/>
  <c r="L38" i="130"/>
  <c r="K38" i="130"/>
  <c r="J38" i="130"/>
  <c r="H38" i="130"/>
  <c r="G38" i="130"/>
  <c r="F38" i="130"/>
  <c r="E38" i="130"/>
  <c r="D38" i="130"/>
  <c r="C38" i="130"/>
  <c r="B38" i="130"/>
  <c r="X37" i="130"/>
  <c r="W37" i="130"/>
  <c r="V37" i="130"/>
  <c r="U37" i="130"/>
  <c r="T37" i="130"/>
  <c r="S37" i="130"/>
  <c r="R37" i="130"/>
  <c r="P37" i="130"/>
  <c r="O37" i="130"/>
  <c r="N37" i="130"/>
  <c r="M37" i="130"/>
  <c r="L37" i="130"/>
  <c r="K37" i="130"/>
  <c r="J37" i="130"/>
  <c r="H37" i="130"/>
  <c r="G37" i="130"/>
  <c r="F37" i="130"/>
  <c r="E37" i="130"/>
  <c r="D37" i="130"/>
  <c r="C37" i="130"/>
  <c r="B37" i="130"/>
  <c r="X36" i="130"/>
  <c r="W36" i="130"/>
  <c r="V36" i="130"/>
  <c r="U36" i="130"/>
  <c r="T36" i="130"/>
  <c r="S36" i="130"/>
  <c r="R36" i="130"/>
  <c r="P36" i="130"/>
  <c r="O36" i="130"/>
  <c r="N36" i="130"/>
  <c r="M36" i="130"/>
  <c r="L36" i="130"/>
  <c r="K36" i="130"/>
  <c r="J36" i="130"/>
  <c r="H36" i="130"/>
  <c r="G36" i="130"/>
  <c r="F36" i="130"/>
  <c r="E36" i="130"/>
  <c r="D36" i="130"/>
  <c r="C36" i="130"/>
  <c r="B36" i="130"/>
  <c r="X35" i="130"/>
  <c r="W35" i="130"/>
  <c r="V35" i="130"/>
  <c r="U35" i="130"/>
  <c r="T35" i="130"/>
  <c r="S35" i="130"/>
  <c r="R35" i="130"/>
  <c r="P35" i="130"/>
  <c r="O35" i="130"/>
  <c r="N35" i="130"/>
  <c r="M35" i="130"/>
  <c r="L35" i="130"/>
  <c r="K35" i="130"/>
  <c r="J35" i="130"/>
  <c r="H35" i="130"/>
  <c r="G35" i="130"/>
  <c r="F35" i="130"/>
  <c r="E35" i="130"/>
  <c r="D35" i="130"/>
  <c r="C35" i="130"/>
  <c r="B35" i="130"/>
  <c r="X31" i="130"/>
  <c r="W31" i="130"/>
  <c r="V31" i="130"/>
  <c r="U31" i="130"/>
  <c r="T31" i="130"/>
  <c r="S31" i="130"/>
  <c r="R31" i="130"/>
  <c r="P31" i="130"/>
  <c r="O31" i="130"/>
  <c r="N31" i="130"/>
  <c r="M31" i="130"/>
  <c r="L31" i="130"/>
  <c r="K31" i="130"/>
  <c r="J31" i="130"/>
  <c r="H31" i="130"/>
  <c r="G31" i="130"/>
  <c r="F31" i="130"/>
  <c r="E31" i="130"/>
  <c r="D31" i="130"/>
  <c r="C31" i="130"/>
  <c r="B31" i="130"/>
  <c r="X30" i="130"/>
  <c r="W30" i="130"/>
  <c r="V30" i="130"/>
  <c r="U30" i="130"/>
  <c r="T30" i="130"/>
  <c r="S30" i="130"/>
  <c r="R30" i="130"/>
  <c r="P30" i="130"/>
  <c r="O30" i="130"/>
  <c r="N30" i="130"/>
  <c r="M30" i="130"/>
  <c r="L30" i="130"/>
  <c r="K30" i="130"/>
  <c r="J30" i="130"/>
  <c r="H30" i="130"/>
  <c r="G30" i="130"/>
  <c r="F30" i="130"/>
  <c r="E30" i="130"/>
  <c r="D30" i="130"/>
  <c r="C30" i="130"/>
  <c r="B30" i="130"/>
  <c r="X29" i="130"/>
  <c r="W29" i="130"/>
  <c r="V29" i="130"/>
  <c r="U29" i="130"/>
  <c r="T29" i="130"/>
  <c r="S29" i="130"/>
  <c r="R29" i="130"/>
  <c r="P29" i="130"/>
  <c r="O29" i="130"/>
  <c r="N29" i="130"/>
  <c r="M29" i="130"/>
  <c r="L29" i="130"/>
  <c r="K29" i="130"/>
  <c r="J29" i="130"/>
  <c r="H29" i="130"/>
  <c r="G29" i="130"/>
  <c r="F29" i="130"/>
  <c r="E29" i="130"/>
  <c r="D29" i="130"/>
  <c r="C29" i="130"/>
  <c r="B29" i="130"/>
  <c r="X28" i="130"/>
  <c r="W28" i="130"/>
  <c r="V28" i="130"/>
  <c r="U28" i="130"/>
  <c r="T28" i="130"/>
  <c r="S28" i="130"/>
  <c r="R28" i="130"/>
  <c r="P28" i="130"/>
  <c r="O28" i="130"/>
  <c r="N28" i="130"/>
  <c r="M28" i="130"/>
  <c r="L28" i="130"/>
  <c r="K28" i="130"/>
  <c r="J28" i="130"/>
  <c r="H28" i="130"/>
  <c r="G28" i="130"/>
  <c r="F28" i="130"/>
  <c r="E28" i="130"/>
  <c r="D28" i="130"/>
  <c r="C28" i="130"/>
  <c r="B28" i="130"/>
  <c r="X27" i="130"/>
  <c r="W27" i="130"/>
  <c r="V27" i="130"/>
  <c r="U27" i="130"/>
  <c r="T27" i="130"/>
  <c r="S27" i="130"/>
  <c r="R27" i="130"/>
  <c r="P27" i="130"/>
  <c r="O27" i="130"/>
  <c r="N27" i="130"/>
  <c r="M27" i="130"/>
  <c r="L27" i="130"/>
  <c r="K27" i="130"/>
  <c r="J27" i="130"/>
  <c r="H27" i="130"/>
  <c r="G27" i="130"/>
  <c r="F27" i="130"/>
  <c r="E27" i="130"/>
  <c r="D27" i="130"/>
  <c r="C27" i="130"/>
  <c r="B27" i="130"/>
  <c r="X26" i="130"/>
  <c r="W26" i="130"/>
  <c r="V26" i="130"/>
  <c r="U26" i="130"/>
  <c r="T26" i="130"/>
  <c r="S26" i="130"/>
  <c r="R26" i="130"/>
  <c r="P26" i="130"/>
  <c r="O26" i="130"/>
  <c r="N26" i="130"/>
  <c r="M26" i="130"/>
  <c r="L26" i="130"/>
  <c r="K26" i="130"/>
  <c r="J26" i="130"/>
  <c r="H26" i="130"/>
  <c r="G26" i="130"/>
  <c r="F26" i="130"/>
  <c r="E26" i="130"/>
  <c r="D26" i="130"/>
  <c r="C26" i="130"/>
  <c r="B26" i="130"/>
  <c r="X22" i="130"/>
  <c r="W22" i="130"/>
  <c r="V22" i="130"/>
  <c r="U22" i="130"/>
  <c r="T22" i="130"/>
  <c r="S22" i="130"/>
  <c r="R22" i="130"/>
  <c r="P22" i="130"/>
  <c r="O22" i="130"/>
  <c r="N22" i="130"/>
  <c r="M22" i="130"/>
  <c r="L22" i="130"/>
  <c r="K22" i="130"/>
  <c r="J22" i="130"/>
  <c r="H22" i="130"/>
  <c r="G22" i="130"/>
  <c r="F22" i="130"/>
  <c r="E22" i="130"/>
  <c r="D22" i="130"/>
  <c r="C22" i="130"/>
  <c r="B22" i="130"/>
  <c r="X21" i="130"/>
  <c r="W21" i="130"/>
  <c r="V21" i="130"/>
  <c r="U21" i="130"/>
  <c r="T21" i="130"/>
  <c r="S21" i="130"/>
  <c r="R21" i="130"/>
  <c r="P21" i="130"/>
  <c r="O21" i="130"/>
  <c r="N21" i="130"/>
  <c r="M21" i="130"/>
  <c r="L21" i="130"/>
  <c r="K21" i="130"/>
  <c r="J21" i="130"/>
  <c r="H21" i="130"/>
  <c r="G21" i="130"/>
  <c r="F21" i="130"/>
  <c r="E21" i="130"/>
  <c r="D21" i="130"/>
  <c r="C21" i="130"/>
  <c r="B21" i="130"/>
  <c r="X20" i="130"/>
  <c r="W20" i="130"/>
  <c r="V20" i="130"/>
  <c r="U20" i="130"/>
  <c r="T20" i="130"/>
  <c r="S20" i="130"/>
  <c r="R20" i="130"/>
  <c r="P20" i="130"/>
  <c r="O20" i="130"/>
  <c r="N20" i="130"/>
  <c r="M20" i="130"/>
  <c r="L20" i="130"/>
  <c r="K20" i="130"/>
  <c r="J20" i="130"/>
  <c r="H20" i="130"/>
  <c r="G20" i="130"/>
  <c r="F20" i="130"/>
  <c r="E20" i="130"/>
  <c r="D20" i="130"/>
  <c r="C20" i="130"/>
  <c r="B20" i="130"/>
  <c r="X19" i="130"/>
  <c r="W19" i="130"/>
  <c r="V19" i="130"/>
  <c r="U19" i="130"/>
  <c r="T19" i="130"/>
  <c r="S19" i="130"/>
  <c r="R19" i="130"/>
  <c r="P19" i="130"/>
  <c r="O19" i="130"/>
  <c r="N19" i="130"/>
  <c r="M19" i="130"/>
  <c r="L19" i="130"/>
  <c r="K19" i="130"/>
  <c r="J19" i="130"/>
  <c r="H19" i="130"/>
  <c r="G19" i="130"/>
  <c r="F19" i="130"/>
  <c r="E19" i="130"/>
  <c r="D19" i="130"/>
  <c r="C19" i="130"/>
  <c r="B19" i="130"/>
  <c r="X18" i="130"/>
  <c r="W18" i="130"/>
  <c r="V18" i="130"/>
  <c r="U18" i="130"/>
  <c r="T18" i="130"/>
  <c r="S18" i="130"/>
  <c r="R18" i="130"/>
  <c r="P18" i="130"/>
  <c r="O18" i="130"/>
  <c r="N18" i="130"/>
  <c r="M18" i="130"/>
  <c r="L18" i="130"/>
  <c r="K18" i="130"/>
  <c r="J18" i="130"/>
  <c r="H18" i="130"/>
  <c r="G18" i="130"/>
  <c r="F18" i="130"/>
  <c r="E18" i="130"/>
  <c r="D18" i="130"/>
  <c r="C18" i="130"/>
  <c r="B18" i="130"/>
  <c r="X17" i="130"/>
  <c r="W17" i="130"/>
  <c r="V17" i="130"/>
  <c r="U17" i="130"/>
  <c r="T17" i="130"/>
  <c r="S17" i="130"/>
  <c r="R17" i="130"/>
  <c r="P17" i="130"/>
  <c r="O17" i="130"/>
  <c r="N17" i="130"/>
  <c r="M17" i="130"/>
  <c r="L17" i="130"/>
  <c r="K17" i="130"/>
  <c r="J17" i="130"/>
  <c r="H17" i="130"/>
  <c r="G17" i="130"/>
  <c r="F17" i="130"/>
  <c r="E17" i="130"/>
  <c r="D17" i="130"/>
  <c r="C17" i="130"/>
  <c r="B17" i="130"/>
  <c r="X13" i="130"/>
  <c r="W13" i="130"/>
  <c r="V13" i="130"/>
  <c r="U13" i="130"/>
  <c r="T13" i="130"/>
  <c r="S13" i="130"/>
  <c r="R13" i="130"/>
  <c r="P13" i="130"/>
  <c r="O13" i="130"/>
  <c r="N13" i="130"/>
  <c r="M13" i="130"/>
  <c r="L13" i="130"/>
  <c r="K13" i="130"/>
  <c r="J13" i="130"/>
  <c r="H13" i="130"/>
  <c r="G13" i="130"/>
  <c r="F13" i="130"/>
  <c r="E13" i="130"/>
  <c r="D13" i="130"/>
  <c r="C13" i="130"/>
  <c r="B13" i="130"/>
  <c r="X12" i="130"/>
  <c r="W12" i="130"/>
  <c r="V12" i="130"/>
  <c r="U12" i="130"/>
  <c r="T12" i="130"/>
  <c r="S12" i="130"/>
  <c r="R12" i="130"/>
  <c r="P12" i="130"/>
  <c r="O12" i="130"/>
  <c r="N12" i="130"/>
  <c r="M12" i="130"/>
  <c r="L12" i="130"/>
  <c r="K12" i="130"/>
  <c r="J12" i="130"/>
  <c r="H12" i="130"/>
  <c r="G12" i="130"/>
  <c r="F12" i="130"/>
  <c r="E12" i="130"/>
  <c r="D12" i="130"/>
  <c r="C12" i="130"/>
  <c r="B12" i="130"/>
  <c r="X11" i="130"/>
  <c r="W11" i="130"/>
  <c r="V11" i="130"/>
  <c r="U11" i="130"/>
  <c r="T11" i="130"/>
  <c r="S11" i="130"/>
  <c r="R11" i="130"/>
  <c r="P11" i="130"/>
  <c r="O11" i="130"/>
  <c r="N11" i="130"/>
  <c r="M11" i="130"/>
  <c r="L11" i="130"/>
  <c r="K11" i="130"/>
  <c r="J11" i="130"/>
  <c r="H11" i="130"/>
  <c r="G11" i="130"/>
  <c r="F11" i="130"/>
  <c r="E11" i="130"/>
  <c r="D11" i="130"/>
  <c r="C11" i="130"/>
  <c r="B11" i="130"/>
  <c r="X10" i="130"/>
  <c r="W10" i="130"/>
  <c r="V10" i="130"/>
  <c r="U10" i="130"/>
  <c r="T10" i="130"/>
  <c r="S10" i="130"/>
  <c r="R10" i="130"/>
  <c r="P10" i="130"/>
  <c r="O10" i="130"/>
  <c r="N10" i="130"/>
  <c r="M10" i="130"/>
  <c r="L10" i="130"/>
  <c r="K10" i="130"/>
  <c r="J10" i="130"/>
  <c r="H10" i="130"/>
  <c r="G10" i="130"/>
  <c r="F10" i="130"/>
  <c r="E10" i="130"/>
  <c r="D10" i="130"/>
  <c r="C10" i="130"/>
  <c r="B10" i="130"/>
  <c r="X9" i="130"/>
  <c r="W9" i="130"/>
  <c r="V9" i="130"/>
  <c r="U9" i="130"/>
  <c r="T9" i="130"/>
  <c r="S9" i="130"/>
  <c r="R9" i="130"/>
  <c r="P9" i="130"/>
  <c r="O9" i="130"/>
  <c r="N9" i="130"/>
  <c r="M9" i="130"/>
  <c r="L9" i="130"/>
  <c r="K9" i="130"/>
  <c r="J9" i="130"/>
  <c r="H9" i="130"/>
  <c r="G9" i="130"/>
  <c r="F9" i="130"/>
  <c r="E9" i="130"/>
  <c r="D9" i="130"/>
  <c r="C9" i="130"/>
  <c r="B9" i="130"/>
  <c r="X8" i="130"/>
  <c r="W8" i="130"/>
  <c r="V8" i="130"/>
  <c r="U8" i="130"/>
  <c r="T8" i="130"/>
  <c r="S8" i="130"/>
  <c r="R8" i="130"/>
  <c r="P8" i="130"/>
  <c r="O8" i="130"/>
  <c r="N8" i="130"/>
  <c r="M8" i="130"/>
  <c r="L8" i="130"/>
  <c r="K8" i="130"/>
  <c r="J8" i="130"/>
  <c r="H8" i="130"/>
  <c r="G8" i="130"/>
  <c r="F8" i="130"/>
  <c r="E8" i="130"/>
  <c r="D8" i="130"/>
  <c r="C8" i="130"/>
  <c r="B8" i="130"/>
  <c r="X40" i="129"/>
  <c r="W40" i="129"/>
  <c r="V40" i="129"/>
  <c r="U40" i="129"/>
  <c r="T40" i="129"/>
  <c r="S40" i="129"/>
  <c r="R40" i="129"/>
  <c r="P40" i="129"/>
  <c r="O40" i="129"/>
  <c r="N40" i="129"/>
  <c r="M40" i="129"/>
  <c r="L40" i="129"/>
  <c r="K40" i="129"/>
  <c r="J40" i="129"/>
  <c r="H40" i="129"/>
  <c r="G40" i="129"/>
  <c r="F40" i="129"/>
  <c r="E40" i="129"/>
  <c r="D40" i="129"/>
  <c r="C40" i="129"/>
  <c r="B40" i="129"/>
  <c r="X39" i="129"/>
  <c r="W39" i="129"/>
  <c r="V39" i="129"/>
  <c r="U39" i="129"/>
  <c r="T39" i="129"/>
  <c r="S39" i="129"/>
  <c r="R39" i="129"/>
  <c r="P39" i="129"/>
  <c r="O39" i="129"/>
  <c r="N39" i="129"/>
  <c r="M39" i="129"/>
  <c r="L39" i="129"/>
  <c r="K39" i="129"/>
  <c r="J39" i="129"/>
  <c r="H39" i="129"/>
  <c r="G39" i="129"/>
  <c r="F39" i="129"/>
  <c r="E39" i="129"/>
  <c r="D39" i="129"/>
  <c r="C39" i="129"/>
  <c r="B39" i="129"/>
  <c r="X38" i="129"/>
  <c r="W38" i="129"/>
  <c r="V38" i="129"/>
  <c r="U38" i="129"/>
  <c r="T38" i="129"/>
  <c r="S38" i="129"/>
  <c r="R38" i="129"/>
  <c r="P38" i="129"/>
  <c r="O38" i="129"/>
  <c r="N38" i="129"/>
  <c r="M38" i="129"/>
  <c r="L38" i="129"/>
  <c r="K38" i="129"/>
  <c r="J38" i="129"/>
  <c r="H38" i="129"/>
  <c r="G38" i="129"/>
  <c r="F38" i="129"/>
  <c r="E38" i="129"/>
  <c r="D38" i="129"/>
  <c r="C38" i="129"/>
  <c r="B38" i="129"/>
  <c r="X37" i="129"/>
  <c r="W37" i="129"/>
  <c r="V37" i="129"/>
  <c r="U37" i="129"/>
  <c r="T37" i="129"/>
  <c r="S37" i="129"/>
  <c r="R37" i="129"/>
  <c r="P37" i="129"/>
  <c r="O37" i="129"/>
  <c r="N37" i="129"/>
  <c r="M37" i="129"/>
  <c r="L37" i="129"/>
  <c r="K37" i="129"/>
  <c r="J37" i="129"/>
  <c r="H37" i="129"/>
  <c r="G37" i="129"/>
  <c r="F37" i="129"/>
  <c r="E37" i="129"/>
  <c r="D37" i="129"/>
  <c r="C37" i="129"/>
  <c r="B37" i="129"/>
  <c r="X36" i="129"/>
  <c r="W36" i="129"/>
  <c r="V36" i="129"/>
  <c r="U36" i="129"/>
  <c r="T36" i="129"/>
  <c r="S36" i="129"/>
  <c r="R36" i="129"/>
  <c r="P36" i="129"/>
  <c r="O36" i="129"/>
  <c r="N36" i="129"/>
  <c r="M36" i="129"/>
  <c r="L36" i="129"/>
  <c r="K36" i="129"/>
  <c r="J36" i="129"/>
  <c r="H36" i="129"/>
  <c r="G36" i="129"/>
  <c r="F36" i="129"/>
  <c r="E36" i="129"/>
  <c r="D36" i="129"/>
  <c r="C36" i="129"/>
  <c r="B36" i="129"/>
  <c r="X35" i="129"/>
  <c r="W35" i="129"/>
  <c r="V35" i="129"/>
  <c r="U35" i="129"/>
  <c r="T35" i="129"/>
  <c r="S35" i="129"/>
  <c r="R35" i="129"/>
  <c r="P35" i="129"/>
  <c r="O35" i="129"/>
  <c r="N35" i="129"/>
  <c r="M35" i="129"/>
  <c r="L35" i="129"/>
  <c r="K35" i="129"/>
  <c r="J35" i="129"/>
  <c r="H35" i="129"/>
  <c r="G35" i="129"/>
  <c r="F35" i="129"/>
  <c r="E35" i="129"/>
  <c r="D35" i="129"/>
  <c r="C35" i="129"/>
  <c r="B35" i="129"/>
  <c r="X31" i="129"/>
  <c r="W31" i="129"/>
  <c r="V31" i="129"/>
  <c r="U31" i="129"/>
  <c r="T31" i="129"/>
  <c r="S31" i="129"/>
  <c r="R31" i="129"/>
  <c r="P31" i="129"/>
  <c r="O31" i="129"/>
  <c r="N31" i="129"/>
  <c r="M31" i="129"/>
  <c r="L31" i="129"/>
  <c r="K31" i="129"/>
  <c r="J31" i="129"/>
  <c r="H31" i="129"/>
  <c r="G31" i="129"/>
  <c r="F31" i="129"/>
  <c r="E31" i="129"/>
  <c r="D31" i="129"/>
  <c r="C31" i="129"/>
  <c r="B31" i="129"/>
  <c r="X30" i="129"/>
  <c r="W30" i="129"/>
  <c r="V30" i="129"/>
  <c r="U30" i="129"/>
  <c r="T30" i="129"/>
  <c r="S30" i="129"/>
  <c r="R30" i="129"/>
  <c r="P30" i="129"/>
  <c r="O30" i="129"/>
  <c r="N30" i="129"/>
  <c r="M30" i="129"/>
  <c r="L30" i="129"/>
  <c r="K30" i="129"/>
  <c r="J30" i="129"/>
  <c r="H30" i="129"/>
  <c r="G30" i="129"/>
  <c r="F30" i="129"/>
  <c r="E30" i="129"/>
  <c r="D30" i="129"/>
  <c r="C30" i="129"/>
  <c r="B30" i="129"/>
  <c r="X29" i="129"/>
  <c r="W29" i="129"/>
  <c r="V29" i="129"/>
  <c r="U29" i="129"/>
  <c r="T29" i="129"/>
  <c r="S29" i="129"/>
  <c r="R29" i="129"/>
  <c r="P29" i="129"/>
  <c r="O29" i="129"/>
  <c r="N29" i="129"/>
  <c r="M29" i="129"/>
  <c r="L29" i="129"/>
  <c r="K29" i="129"/>
  <c r="J29" i="129"/>
  <c r="H29" i="129"/>
  <c r="G29" i="129"/>
  <c r="F29" i="129"/>
  <c r="E29" i="129"/>
  <c r="D29" i="129"/>
  <c r="C29" i="129"/>
  <c r="B29" i="129"/>
  <c r="X28" i="129"/>
  <c r="W28" i="129"/>
  <c r="V28" i="129"/>
  <c r="U28" i="129"/>
  <c r="T28" i="129"/>
  <c r="S28" i="129"/>
  <c r="R28" i="129"/>
  <c r="P28" i="129"/>
  <c r="O28" i="129"/>
  <c r="N28" i="129"/>
  <c r="M28" i="129"/>
  <c r="L28" i="129"/>
  <c r="K28" i="129"/>
  <c r="J28" i="129"/>
  <c r="H28" i="129"/>
  <c r="G28" i="129"/>
  <c r="F28" i="129"/>
  <c r="E28" i="129"/>
  <c r="D28" i="129"/>
  <c r="C28" i="129"/>
  <c r="B28" i="129"/>
  <c r="X27" i="129"/>
  <c r="W27" i="129"/>
  <c r="V27" i="129"/>
  <c r="U27" i="129"/>
  <c r="T27" i="129"/>
  <c r="S27" i="129"/>
  <c r="R27" i="129"/>
  <c r="P27" i="129"/>
  <c r="O27" i="129"/>
  <c r="N27" i="129"/>
  <c r="M27" i="129"/>
  <c r="L27" i="129"/>
  <c r="K27" i="129"/>
  <c r="J27" i="129"/>
  <c r="H27" i="129"/>
  <c r="G27" i="129"/>
  <c r="F27" i="129"/>
  <c r="E27" i="129"/>
  <c r="D27" i="129"/>
  <c r="C27" i="129"/>
  <c r="B27" i="129"/>
  <c r="X26" i="129"/>
  <c r="W26" i="129"/>
  <c r="V26" i="129"/>
  <c r="U26" i="129"/>
  <c r="T26" i="129"/>
  <c r="S26" i="129"/>
  <c r="R26" i="129"/>
  <c r="P26" i="129"/>
  <c r="O26" i="129"/>
  <c r="N26" i="129"/>
  <c r="M26" i="129"/>
  <c r="L26" i="129"/>
  <c r="K26" i="129"/>
  <c r="J26" i="129"/>
  <c r="H26" i="129"/>
  <c r="G26" i="129"/>
  <c r="F26" i="129"/>
  <c r="E26" i="129"/>
  <c r="D26" i="129"/>
  <c r="C26" i="129"/>
  <c r="B26" i="129"/>
  <c r="X22" i="129"/>
  <c r="W22" i="129"/>
  <c r="V22" i="129"/>
  <c r="U22" i="129"/>
  <c r="T22" i="129"/>
  <c r="S22" i="129"/>
  <c r="R22" i="129"/>
  <c r="P22" i="129"/>
  <c r="O22" i="129"/>
  <c r="N22" i="129"/>
  <c r="M22" i="129"/>
  <c r="L22" i="129"/>
  <c r="K22" i="129"/>
  <c r="J22" i="129"/>
  <c r="H22" i="129"/>
  <c r="G22" i="129"/>
  <c r="F22" i="129"/>
  <c r="E22" i="129"/>
  <c r="D22" i="129"/>
  <c r="C22" i="129"/>
  <c r="B22" i="129"/>
  <c r="X21" i="129"/>
  <c r="W21" i="129"/>
  <c r="V21" i="129"/>
  <c r="U21" i="129"/>
  <c r="T21" i="129"/>
  <c r="S21" i="129"/>
  <c r="R21" i="129"/>
  <c r="P21" i="129"/>
  <c r="O21" i="129"/>
  <c r="N21" i="129"/>
  <c r="M21" i="129"/>
  <c r="L21" i="129"/>
  <c r="K21" i="129"/>
  <c r="J21" i="129"/>
  <c r="H21" i="129"/>
  <c r="G21" i="129"/>
  <c r="F21" i="129"/>
  <c r="E21" i="129"/>
  <c r="D21" i="129"/>
  <c r="C21" i="129"/>
  <c r="B21" i="129"/>
  <c r="X20" i="129"/>
  <c r="W20" i="129"/>
  <c r="V20" i="129"/>
  <c r="U20" i="129"/>
  <c r="T20" i="129"/>
  <c r="S20" i="129"/>
  <c r="R20" i="129"/>
  <c r="P20" i="129"/>
  <c r="O20" i="129"/>
  <c r="N20" i="129"/>
  <c r="M20" i="129"/>
  <c r="L20" i="129"/>
  <c r="K20" i="129"/>
  <c r="J20" i="129"/>
  <c r="H20" i="129"/>
  <c r="G20" i="129"/>
  <c r="F20" i="129"/>
  <c r="E20" i="129"/>
  <c r="D20" i="129"/>
  <c r="C20" i="129"/>
  <c r="B20" i="129"/>
  <c r="X19" i="129"/>
  <c r="W19" i="129"/>
  <c r="V19" i="129"/>
  <c r="U19" i="129"/>
  <c r="T19" i="129"/>
  <c r="S19" i="129"/>
  <c r="R19" i="129"/>
  <c r="P19" i="129"/>
  <c r="O19" i="129"/>
  <c r="N19" i="129"/>
  <c r="M19" i="129"/>
  <c r="L19" i="129"/>
  <c r="K19" i="129"/>
  <c r="J19" i="129"/>
  <c r="H19" i="129"/>
  <c r="G19" i="129"/>
  <c r="F19" i="129"/>
  <c r="E19" i="129"/>
  <c r="D19" i="129"/>
  <c r="C19" i="129"/>
  <c r="B19" i="129"/>
  <c r="X18" i="129"/>
  <c r="W18" i="129"/>
  <c r="V18" i="129"/>
  <c r="U18" i="129"/>
  <c r="T18" i="129"/>
  <c r="S18" i="129"/>
  <c r="R18" i="129"/>
  <c r="P18" i="129"/>
  <c r="O18" i="129"/>
  <c r="N18" i="129"/>
  <c r="M18" i="129"/>
  <c r="L18" i="129"/>
  <c r="K18" i="129"/>
  <c r="J18" i="129"/>
  <c r="H18" i="129"/>
  <c r="G18" i="129"/>
  <c r="F18" i="129"/>
  <c r="E18" i="129"/>
  <c r="D18" i="129"/>
  <c r="C18" i="129"/>
  <c r="B18" i="129"/>
  <c r="X17" i="129"/>
  <c r="W17" i="129"/>
  <c r="V17" i="129"/>
  <c r="U17" i="129"/>
  <c r="T17" i="129"/>
  <c r="S17" i="129"/>
  <c r="R17" i="129"/>
  <c r="P17" i="129"/>
  <c r="O17" i="129"/>
  <c r="N17" i="129"/>
  <c r="M17" i="129"/>
  <c r="L17" i="129"/>
  <c r="K17" i="129"/>
  <c r="J17" i="129"/>
  <c r="H17" i="129"/>
  <c r="G17" i="129"/>
  <c r="F17" i="129"/>
  <c r="E17" i="129"/>
  <c r="D17" i="129"/>
  <c r="C17" i="129"/>
  <c r="B17" i="129"/>
  <c r="X13" i="129"/>
  <c r="W13" i="129"/>
  <c r="V13" i="129"/>
  <c r="U13" i="129"/>
  <c r="T13" i="129"/>
  <c r="S13" i="129"/>
  <c r="R13" i="129"/>
  <c r="P13" i="129"/>
  <c r="O13" i="129"/>
  <c r="N13" i="129"/>
  <c r="M13" i="129"/>
  <c r="L13" i="129"/>
  <c r="K13" i="129"/>
  <c r="J13" i="129"/>
  <c r="H13" i="129"/>
  <c r="G13" i="129"/>
  <c r="F13" i="129"/>
  <c r="E13" i="129"/>
  <c r="D13" i="129"/>
  <c r="C13" i="129"/>
  <c r="B13" i="129"/>
  <c r="X12" i="129"/>
  <c r="W12" i="129"/>
  <c r="V12" i="129"/>
  <c r="U12" i="129"/>
  <c r="T12" i="129"/>
  <c r="S12" i="129"/>
  <c r="R12" i="129"/>
  <c r="P12" i="129"/>
  <c r="O12" i="129"/>
  <c r="N12" i="129"/>
  <c r="M12" i="129"/>
  <c r="L12" i="129"/>
  <c r="K12" i="129"/>
  <c r="J12" i="129"/>
  <c r="H12" i="129"/>
  <c r="G12" i="129"/>
  <c r="F12" i="129"/>
  <c r="E12" i="129"/>
  <c r="D12" i="129"/>
  <c r="C12" i="129"/>
  <c r="B12" i="129"/>
  <c r="X11" i="129"/>
  <c r="W11" i="129"/>
  <c r="V11" i="129"/>
  <c r="U11" i="129"/>
  <c r="T11" i="129"/>
  <c r="S11" i="129"/>
  <c r="R11" i="129"/>
  <c r="P11" i="129"/>
  <c r="O11" i="129"/>
  <c r="N11" i="129"/>
  <c r="M11" i="129"/>
  <c r="L11" i="129"/>
  <c r="K11" i="129"/>
  <c r="J11" i="129"/>
  <c r="H11" i="129"/>
  <c r="G11" i="129"/>
  <c r="F11" i="129"/>
  <c r="E11" i="129"/>
  <c r="D11" i="129"/>
  <c r="C11" i="129"/>
  <c r="B11" i="129"/>
  <c r="X10" i="129"/>
  <c r="W10" i="129"/>
  <c r="V10" i="129"/>
  <c r="U10" i="129"/>
  <c r="T10" i="129"/>
  <c r="S10" i="129"/>
  <c r="R10" i="129"/>
  <c r="P10" i="129"/>
  <c r="O10" i="129"/>
  <c r="N10" i="129"/>
  <c r="M10" i="129"/>
  <c r="L10" i="129"/>
  <c r="K10" i="129"/>
  <c r="J10" i="129"/>
  <c r="H10" i="129"/>
  <c r="G10" i="129"/>
  <c r="F10" i="129"/>
  <c r="E10" i="129"/>
  <c r="D10" i="129"/>
  <c r="C10" i="129"/>
  <c r="B10" i="129"/>
  <c r="X9" i="129"/>
  <c r="W9" i="129"/>
  <c r="V9" i="129"/>
  <c r="U9" i="129"/>
  <c r="T9" i="129"/>
  <c r="S9" i="129"/>
  <c r="R9" i="129"/>
  <c r="P9" i="129"/>
  <c r="O9" i="129"/>
  <c r="N9" i="129"/>
  <c r="M9" i="129"/>
  <c r="L9" i="129"/>
  <c r="K9" i="129"/>
  <c r="J9" i="129"/>
  <c r="H9" i="129"/>
  <c r="G9" i="129"/>
  <c r="F9" i="129"/>
  <c r="E9" i="129"/>
  <c r="D9" i="129"/>
  <c r="C9" i="129"/>
  <c r="B9" i="129"/>
  <c r="X8" i="129"/>
  <c r="W8" i="129"/>
  <c r="V8" i="129"/>
  <c r="U8" i="129"/>
  <c r="T8" i="129"/>
  <c r="S8" i="129"/>
  <c r="R8" i="129"/>
  <c r="P8" i="129"/>
  <c r="O8" i="129"/>
  <c r="N8" i="129"/>
  <c r="M8" i="129"/>
  <c r="L8" i="129"/>
  <c r="K8" i="129"/>
  <c r="J8" i="129"/>
  <c r="H8" i="129"/>
  <c r="G8" i="129"/>
  <c r="F8" i="129"/>
  <c r="E8" i="129"/>
  <c r="D8" i="129"/>
  <c r="C8" i="129"/>
  <c r="B8" i="129"/>
  <c r="X40" i="128"/>
  <c r="W40" i="128"/>
  <c r="V40" i="128"/>
  <c r="U40" i="128"/>
  <c r="T40" i="128"/>
  <c r="S40" i="128"/>
  <c r="R40" i="128"/>
  <c r="P40" i="128"/>
  <c r="O40" i="128"/>
  <c r="N40" i="128"/>
  <c r="M40" i="128"/>
  <c r="L40" i="128"/>
  <c r="K40" i="128"/>
  <c r="J40" i="128"/>
  <c r="H40" i="128"/>
  <c r="G40" i="128"/>
  <c r="F40" i="128"/>
  <c r="E40" i="128"/>
  <c r="D40" i="128"/>
  <c r="C40" i="128"/>
  <c r="B40" i="128"/>
  <c r="X39" i="128"/>
  <c r="W39" i="128"/>
  <c r="V39" i="128"/>
  <c r="U39" i="128"/>
  <c r="T39" i="128"/>
  <c r="S39" i="128"/>
  <c r="R39" i="128"/>
  <c r="P39" i="128"/>
  <c r="O39" i="128"/>
  <c r="N39" i="128"/>
  <c r="M39" i="128"/>
  <c r="L39" i="128"/>
  <c r="K39" i="128"/>
  <c r="J39" i="128"/>
  <c r="H39" i="128"/>
  <c r="G39" i="128"/>
  <c r="F39" i="128"/>
  <c r="E39" i="128"/>
  <c r="D39" i="128"/>
  <c r="C39" i="128"/>
  <c r="B39" i="128"/>
  <c r="X38" i="128"/>
  <c r="W38" i="128"/>
  <c r="V38" i="128"/>
  <c r="U38" i="128"/>
  <c r="T38" i="128"/>
  <c r="S38" i="128"/>
  <c r="R38" i="128"/>
  <c r="P38" i="128"/>
  <c r="O38" i="128"/>
  <c r="N38" i="128"/>
  <c r="M38" i="128"/>
  <c r="L38" i="128"/>
  <c r="K38" i="128"/>
  <c r="J38" i="128"/>
  <c r="H38" i="128"/>
  <c r="G38" i="128"/>
  <c r="F38" i="128"/>
  <c r="E38" i="128"/>
  <c r="D38" i="128"/>
  <c r="C38" i="128"/>
  <c r="B38" i="128"/>
  <c r="X37" i="128"/>
  <c r="W37" i="128"/>
  <c r="V37" i="128"/>
  <c r="U37" i="128"/>
  <c r="T37" i="128"/>
  <c r="S37" i="128"/>
  <c r="R37" i="128"/>
  <c r="P37" i="128"/>
  <c r="O37" i="128"/>
  <c r="N37" i="128"/>
  <c r="M37" i="128"/>
  <c r="L37" i="128"/>
  <c r="K37" i="128"/>
  <c r="J37" i="128"/>
  <c r="H37" i="128"/>
  <c r="G37" i="128"/>
  <c r="F37" i="128"/>
  <c r="E37" i="128"/>
  <c r="D37" i="128"/>
  <c r="C37" i="128"/>
  <c r="B37" i="128"/>
  <c r="X36" i="128"/>
  <c r="W36" i="128"/>
  <c r="V36" i="128"/>
  <c r="U36" i="128"/>
  <c r="T36" i="128"/>
  <c r="S36" i="128"/>
  <c r="R36" i="128"/>
  <c r="P36" i="128"/>
  <c r="O36" i="128"/>
  <c r="N36" i="128"/>
  <c r="M36" i="128"/>
  <c r="L36" i="128"/>
  <c r="K36" i="128"/>
  <c r="J36" i="128"/>
  <c r="H36" i="128"/>
  <c r="G36" i="128"/>
  <c r="F36" i="128"/>
  <c r="E36" i="128"/>
  <c r="D36" i="128"/>
  <c r="C36" i="128"/>
  <c r="B36" i="128"/>
  <c r="X35" i="128"/>
  <c r="W35" i="128"/>
  <c r="V35" i="128"/>
  <c r="U35" i="128"/>
  <c r="T35" i="128"/>
  <c r="S35" i="128"/>
  <c r="R35" i="128"/>
  <c r="P35" i="128"/>
  <c r="O35" i="128"/>
  <c r="N35" i="128"/>
  <c r="M35" i="128"/>
  <c r="L35" i="128"/>
  <c r="K35" i="128"/>
  <c r="J35" i="128"/>
  <c r="H35" i="128"/>
  <c r="G35" i="128"/>
  <c r="F35" i="128"/>
  <c r="E35" i="128"/>
  <c r="D35" i="128"/>
  <c r="C35" i="128"/>
  <c r="B35" i="128"/>
  <c r="X31" i="128"/>
  <c r="W31" i="128"/>
  <c r="V31" i="128"/>
  <c r="U31" i="128"/>
  <c r="T31" i="128"/>
  <c r="S31" i="128"/>
  <c r="R31" i="128"/>
  <c r="P31" i="128"/>
  <c r="O31" i="128"/>
  <c r="N31" i="128"/>
  <c r="M31" i="128"/>
  <c r="L31" i="128"/>
  <c r="K31" i="128"/>
  <c r="J31" i="128"/>
  <c r="H31" i="128"/>
  <c r="G31" i="128"/>
  <c r="F31" i="128"/>
  <c r="E31" i="128"/>
  <c r="D31" i="128"/>
  <c r="C31" i="128"/>
  <c r="B31" i="128"/>
  <c r="X30" i="128"/>
  <c r="W30" i="128"/>
  <c r="V30" i="128"/>
  <c r="U30" i="128"/>
  <c r="T30" i="128"/>
  <c r="S30" i="128"/>
  <c r="R30" i="128"/>
  <c r="P30" i="128"/>
  <c r="O30" i="128"/>
  <c r="N30" i="128"/>
  <c r="M30" i="128"/>
  <c r="L30" i="128"/>
  <c r="K30" i="128"/>
  <c r="J30" i="128"/>
  <c r="H30" i="128"/>
  <c r="G30" i="128"/>
  <c r="F30" i="128"/>
  <c r="E30" i="128"/>
  <c r="D30" i="128"/>
  <c r="C30" i="128"/>
  <c r="B30" i="128"/>
  <c r="X29" i="128"/>
  <c r="W29" i="128"/>
  <c r="V29" i="128"/>
  <c r="U29" i="128"/>
  <c r="T29" i="128"/>
  <c r="S29" i="128"/>
  <c r="R29" i="128"/>
  <c r="P29" i="128"/>
  <c r="O29" i="128"/>
  <c r="N29" i="128"/>
  <c r="M29" i="128"/>
  <c r="L29" i="128"/>
  <c r="K29" i="128"/>
  <c r="J29" i="128"/>
  <c r="H29" i="128"/>
  <c r="G29" i="128"/>
  <c r="F29" i="128"/>
  <c r="E29" i="128"/>
  <c r="D29" i="128"/>
  <c r="C29" i="128"/>
  <c r="B29" i="128"/>
  <c r="X28" i="128"/>
  <c r="W28" i="128"/>
  <c r="V28" i="128"/>
  <c r="U28" i="128"/>
  <c r="T28" i="128"/>
  <c r="S28" i="128"/>
  <c r="R28" i="128"/>
  <c r="P28" i="128"/>
  <c r="O28" i="128"/>
  <c r="N28" i="128"/>
  <c r="M28" i="128"/>
  <c r="L28" i="128"/>
  <c r="K28" i="128"/>
  <c r="J28" i="128"/>
  <c r="H28" i="128"/>
  <c r="G28" i="128"/>
  <c r="F28" i="128"/>
  <c r="E28" i="128"/>
  <c r="D28" i="128"/>
  <c r="C28" i="128"/>
  <c r="B28" i="128"/>
  <c r="X27" i="128"/>
  <c r="W27" i="128"/>
  <c r="V27" i="128"/>
  <c r="U27" i="128"/>
  <c r="T27" i="128"/>
  <c r="S27" i="128"/>
  <c r="R27" i="128"/>
  <c r="P27" i="128"/>
  <c r="O27" i="128"/>
  <c r="N27" i="128"/>
  <c r="M27" i="128"/>
  <c r="L27" i="128"/>
  <c r="K27" i="128"/>
  <c r="J27" i="128"/>
  <c r="H27" i="128"/>
  <c r="G27" i="128"/>
  <c r="F27" i="128"/>
  <c r="E27" i="128"/>
  <c r="D27" i="128"/>
  <c r="C27" i="128"/>
  <c r="B27" i="128"/>
  <c r="X26" i="128"/>
  <c r="W26" i="128"/>
  <c r="V26" i="128"/>
  <c r="U26" i="128"/>
  <c r="T26" i="128"/>
  <c r="S26" i="128"/>
  <c r="R26" i="128"/>
  <c r="P26" i="128"/>
  <c r="O26" i="128"/>
  <c r="N26" i="128"/>
  <c r="M26" i="128"/>
  <c r="L26" i="128"/>
  <c r="K26" i="128"/>
  <c r="J26" i="128"/>
  <c r="H26" i="128"/>
  <c r="G26" i="128"/>
  <c r="F26" i="128"/>
  <c r="E26" i="128"/>
  <c r="D26" i="128"/>
  <c r="C26" i="128"/>
  <c r="B26" i="128"/>
  <c r="X22" i="128"/>
  <c r="W22" i="128"/>
  <c r="V22" i="128"/>
  <c r="U22" i="128"/>
  <c r="T22" i="128"/>
  <c r="S22" i="128"/>
  <c r="R22" i="128"/>
  <c r="P22" i="128"/>
  <c r="O22" i="128"/>
  <c r="N22" i="128"/>
  <c r="M22" i="128"/>
  <c r="L22" i="128"/>
  <c r="K22" i="128"/>
  <c r="J22" i="128"/>
  <c r="H22" i="128"/>
  <c r="G22" i="128"/>
  <c r="F22" i="128"/>
  <c r="E22" i="128"/>
  <c r="D22" i="128"/>
  <c r="C22" i="128"/>
  <c r="B22" i="128"/>
  <c r="X21" i="128"/>
  <c r="W21" i="128"/>
  <c r="V21" i="128"/>
  <c r="U21" i="128"/>
  <c r="T21" i="128"/>
  <c r="S21" i="128"/>
  <c r="R21" i="128"/>
  <c r="P21" i="128"/>
  <c r="O21" i="128"/>
  <c r="N21" i="128"/>
  <c r="M21" i="128"/>
  <c r="L21" i="128"/>
  <c r="K21" i="128"/>
  <c r="J21" i="128"/>
  <c r="H21" i="128"/>
  <c r="G21" i="128"/>
  <c r="F21" i="128"/>
  <c r="E21" i="128"/>
  <c r="D21" i="128"/>
  <c r="C21" i="128"/>
  <c r="B21" i="128"/>
  <c r="X20" i="128"/>
  <c r="W20" i="128"/>
  <c r="V20" i="128"/>
  <c r="U20" i="128"/>
  <c r="T20" i="128"/>
  <c r="S20" i="128"/>
  <c r="R20" i="128"/>
  <c r="P20" i="128"/>
  <c r="O20" i="128"/>
  <c r="N20" i="128"/>
  <c r="M20" i="128"/>
  <c r="L20" i="128"/>
  <c r="K20" i="128"/>
  <c r="J20" i="128"/>
  <c r="H20" i="128"/>
  <c r="G20" i="128"/>
  <c r="F20" i="128"/>
  <c r="E20" i="128"/>
  <c r="D20" i="128"/>
  <c r="C20" i="128"/>
  <c r="B20" i="128"/>
  <c r="X19" i="128"/>
  <c r="W19" i="128"/>
  <c r="V19" i="128"/>
  <c r="U19" i="128"/>
  <c r="T19" i="128"/>
  <c r="S19" i="128"/>
  <c r="R19" i="128"/>
  <c r="P19" i="128"/>
  <c r="O19" i="128"/>
  <c r="N19" i="128"/>
  <c r="M19" i="128"/>
  <c r="L19" i="128"/>
  <c r="K19" i="128"/>
  <c r="J19" i="128"/>
  <c r="H19" i="128"/>
  <c r="G19" i="128"/>
  <c r="F19" i="128"/>
  <c r="E19" i="128"/>
  <c r="D19" i="128"/>
  <c r="C19" i="128"/>
  <c r="B19" i="128"/>
  <c r="X18" i="128"/>
  <c r="W18" i="128"/>
  <c r="V18" i="128"/>
  <c r="U18" i="128"/>
  <c r="T18" i="128"/>
  <c r="S18" i="128"/>
  <c r="R18" i="128"/>
  <c r="P18" i="128"/>
  <c r="O18" i="128"/>
  <c r="N18" i="128"/>
  <c r="M18" i="128"/>
  <c r="L18" i="128"/>
  <c r="K18" i="128"/>
  <c r="J18" i="128"/>
  <c r="H18" i="128"/>
  <c r="G18" i="128"/>
  <c r="F18" i="128"/>
  <c r="E18" i="128"/>
  <c r="D18" i="128"/>
  <c r="C18" i="128"/>
  <c r="B18" i="128"/>
  <c r="X17" i="128"/>
  <c r="W17" i="128"/>
  <c r="V17" i="128"/>
  <c r="U17" i="128"/>
  <c r="T17" i="128"/>
  <c r="S17" i="128"/>
  <c r="R17" i="128"/>
  <c r="P17" i="128"/>
  <c r="O17" i="128"/>
  <c r="N17" i="128"/>
  <c r="M17" i="128"/>
  <c r="L17" i="128"/>
  <c r="K17" i="128"/>
  <c r="J17" i="128"/>
  <c r="H17" i="128"/>
  <c r="G17" i="128"/>
  <c r="F17" i="128"/>
  <c r="E17" i="128"/>
  <c r="D17" i="128"/>
  <c r="C17" i="128"/>
  <c r="B17" i="128"/>
  <c r="X13" i="128"/>
  <c r="W13" i="128"/>
  <c r="V13" i="128"/>
  <c r="U13" i="128"/>
  <c r="T13" i="128"/>
  <c r="S13" i="128"/>
  <c r="R13" i="128"/>
  <c r="P13" i="128"/>
  <c r="O13" i="128"/>
  <c r="N13" i="128"/>
  <c r="M13" i="128"/>
  <c r="L13" i="128"/>
  <c r="K13" i="128"/>
  <c r="J13" i="128"/>
  <c r="H13" i="128"/>
  <c r="G13" i="128"/>
  <c r="F13" i="128"/>
  <c r="E13" i="128"/>
  <c r="D13" i="128"/>
  <c r="C13" i="128"/>
  <c r="B13" i="128"/>
  <c r="X12" i="128"/>
  <c r="W12" i="128"/>
  <c r="V12" i="128"/>
  <c r="U12" i="128"/>
  <c r="T12" i="128"/>
  <c r="S12" i="128"/>
  <c r="R12" i="128"/>
  <c r="P12" i="128"/>
  <c r="O12" i="128"/>
  <c r="N12" i="128"/>
  <c r="M12" i="128"/>
  <c r="L12" i="128"/>
  <c r="K12" i="128"/>
  <c r="J12" i="128"/>
  <c r="H12" i="128"/>
  <c r="G12" i="128"/>
  <c r="F12" i="128"/>
  <c r="E12" i="128"/>
  <c r="D12" i="128"/>
  <c r="C12" i="128"/>
  <c r="B12" i="128"/>
  <c r="X11" i="128"/>
  <c r="W11" i="128"/>
  <c r="V11" i="128"/>
  <c r="U11" i="128"/>
  <c r="T11" i="128"/>
  <c r="S11" i="128"/>
  <c r="R11" i="128"/>
  <c r="P11" i="128"/>
  <c r="O11" i="128"/>
  <c r="N11" i="128"/>
  <c r="M11" i="128"/>
  <c r="L11" i="128"/>
  <c r="K11" i="128"/>
  <c r="J11" i="128"/>
  <c r="H11" i="128"/>
  <c r="G11" i="128"/>
  <c r="F11" i="128"/>
  <c r="E11" i="128"/>
  <c r="D11" i="128"/>
  <c r="C11" i="128"/>
  <c r="B11" i="128"/>
  <c r="X10" i="128"/>
  <c r="W10" i="128"/>
  <c r="V10" i="128"/>
  <c r="U10" i="128"/>
  <c r="T10" i="128"/>
  <c r="S10" i="128"/>
  <c r="R10" i="128"/>
  <c r="P10" i="128"/>
  <c r="O10" i="128"/>
  <c r="N10" i="128"/>
  <c r="M10" i="128"/>
  <c r="L10" i="128"/>
  <c r="K10" i="128"/>
  <c r="J10" i="128"/>
  <c r="H10" i="128"/>
  <c r="G10" i="128"/>
  <c r="F10" i="128"/>
  <c r="E10" i="128"/>
  <c r="D10" i="128"/>
  <c r="C10" i="128"/>
  <c r="B10" i="128"/>
  <c r="X9" i="128"/>
  <c r="W9" i="128"/>
  <c r="V9" i="128"/>
  <c r="U9" i="128"/>
  <c r="T9" i="128"/>
  <c r="S9" i="128"/>
  <c r="R9" i="128"/>
  <c r="P9" i="128"/>
  <c r="O9" i="128"/>
  <c r="N9" i="128"/>
  <c r="M9" i="128"/>
  <c r="L9" i="128"/>
  <c r="K9" i="128"/>
  <c r="J9" i="128"/>
  <c r="H9" i="128"/>
  <c r="G9" i="128"/>
  <c r="F9" i="128"/>
  <c r="E9" i="128"/>
  <c r="D9" i="128"/>
  <c r="C9" i="128"/>
  <c r="B9" i="128"/>
  <c r="X8" i="128"/>
  <c r="W8" i="128"/>
  <c r="V8" i="128"/>
  <c r="U8" i="128"/>
  <c r="T8" i="128"/>
  <c r="S8" i="128"/>
  <c r="R8" i="128"/>
  <c r="P8" i="128"/>
  <c r="O8" i="128"/>
  <c r="N8" i="128"/>
  <c r="M8" i="128"/>
  <c r="L8" i="128"/>
  <c r="K8" i="128"/>
  <c r="J8" i="128"/>
  <c r="H8" i="128"/>
  <c r="G8" i="128"/>
  <c r="F8" i="128"/>
  <c r="E8" i="128"/>
  <c r="D8" i="128"/>
  <c r="C8" i="128"/>
  <c r="B8" i="128"/>
  <c r="X40" i="127"/>
  <c r="W40" i="127"/>
  <c r="V40" i="127"/>
  <c r="U40" i="127"/>
  <c r="T40" i="127"/>
  <c r="S40" i="127"/>
  <c r="R40" i="127"/>
  <c r="P40" i="127"/>
  <c r="O40" i="127"/>
  <c r="N40" i="127"/>
  <c r="M40" i="127"/>
  <c r="L40" i="127"/>
  <c r="K40" i="127"/>
  <c r="J40" i="127"/>
  <c r="H40" i="127"/>
  <c r="G40" i="127"/>
  <c r="F40" i="127"/>
  <c r="E40" i="127"/>
  <c r="D40" i="127"/>
  <c r="C40" i="127"/>
  <c r="B40" i="127"/>
  <c r="X39" i="127"/>
  <c r="W39" i="127"/>
  <c r="V39" i="127"/>
  <c r="U39" i="127"/>
  <c r="T39" i="127"/>
  <c r="S39" i="127"/>
  <c r="R39" i="127"/>
  <c r="P39" i="127"/>
  <c r="O39" i="127"/>
  <c r="N39" i="127"/>
  <c r="M39" i="127"/>
  <c r="L39" i="127"/>
  <c r="K39" i="127"/>
  <c r="J39" i="127"/>
  <c r="H39" i="127"/>
  <c r="G39" i="127"/>
  <c r="F39" i="127"/>
  <c r="E39" i="127"/>
  <c r="D39" i="127"/>
  <c r="C39" i="127"/>
  <c r="B39" i="127"/>
  <c r="X38" i="127"/>
  <c r="W38" i="127"/>
  <c r="V38" i="127"/>
  <c r="U38" i="127"/>
  <c r="T38" i="127"/>
  <c r="S38" i="127"/>
  <c r="R38" i="127"/>
  <c r="P38" i="127"/>
  <c r="O38" i="127"/>
  <c r="N38" i="127"/>
  <c r="M38" i="127"/>
  <c r="L38" i="127"/>
  <c r="K38" i="127"/>
  <c r="J38" i="127"/>
  <c r="H38" i="127"/>
  <c r="G38" i="127"/>
  <c r="F38" i="127"/>
  <c r="E38" i="127"/>
  <c r="D38" i="127"/>
  <c r="C38" i="127"/>
  <c r="B38" i="127"/>
  <c r="X37" i="127"/>
  <c r="W37" i="127"/>
  <c r="V37" i="127"/>
  <c r="U37" i="127"/>
  <c r="T37" i="127"/>
  <c r="S37" i="127"/>
  <c r="R37" i="127"/>
  <c r="P37" i="127"/>
  <c r="O37" i="127"/>
  <c r="N37" i="127"/>
  <c r="M37" i="127"/>
  <c r="L37" i="127"/>
  <c r="K37" i="127"/>
  <c r="J37" i="127"/>
  <c r="H37" i="127"/>
  <c r="G37" i="127"/>
  <c r="F37" i="127"/>
  <c r="E37" i="127"/>
  <c r="D37" i="127"/>
  <c r="C37" i="127"/>
  <c r="B37" i="127"/>
  <c r="X36" i="127"/>
  <c r="W36" i="127"/>
  <c r="V36" i="127"/>
  <c r="U36" i="127"/>
  <c r="T36" i="127"/>
  <c r="S36" i="127"/>
  <c r="R36" i="127"/>
  <c r="P36" i="127"/>
  <c r="O36" i="127"/>
  <c r="N36" i="127"/>
  <c r="M36" i="127"/>
  <c r="L36" i="127"/>
  <c r="K36" i="127"/>
  <c r="J36" i="127"/>
  <c r="H36" i="127"/>
  <c r="G36" i="127"/>
  <c r="F36" i="127"/>
  <c r="E36" i="127"/>
  <c r="D36" i="127"/>
  <c r="C36" i="127"/>
  <c r="B36" i="127"/>
  <c r="X35" i="127"/>
  <c r="W35" i="127"/>
  <c r="V35" i="127"/>
  <c r="U35" i="127"/>
  <c r="T35" i="127"/>
  <c r="S35" i="127"/>
  <c r="R35" i="127"/>
  <c r="P35" i="127"/>
  <c r="O35" i="127"/>
  <c r="N35" i="127"/>
  <c r="M35" i="127"/>
  <c r="L35" i="127"/>
  <c r="K35" i="127"/>
  <c r="J35" i="127"/>
  <c r="H35" i="127"/>
  <c r="G35" i="127"/>
  <c r="F35" i="127"/>
  <c r="E35" i="127"/>
  <c r="D35" i="127"/>
  <c r="C35" i="127"/>
  <c r="B35" i="127"/>
  <c r="X31" i="127"/>
  <c r="W31" i="127"/>
  <c r="V31" i="127"/>
  <c r="U31" i="127"/>
  <c r="T31" i="127"/>
  <c r="S31" i="127"/>
  <c r="R31" i="127"/>
  <c r="P31" i="127"/>
  <c r="O31" i="127"/>
  <c r="N31" i="127"/>
  <c r="M31" i="127"/>
  <c r="L31" i="127"/>
  <c r="K31" i="127"/>
  <c r="J31" i="127"/>
  <c r="H31" i="127"/>
  <c r="G31" i="127"/>
  <c r="F31" i="127"/>
  <c r="E31" i="127"/>
  <c r="D31" i="127"/>
  <c r="C31" i="127"/>
  <c r="B31" i="127"/>
  <c r="X30" i="127"/>
  <c r="W30" i="127"/>
  <c r="V30" i="127"/>
  <c r="U30" i="127"/>
  <c r="T30" i="127"/>
  <c r="S30" i="127"/>
  <c r="R30" i="127"/>
  <c r="P30" i="127"/>
  <c r="O30" i="127"/>
  <c r="N30" i="127"/>
  <c r="M30" i="127"/>
  <c r="L30" i="127"/>
  <c r="K30" i="127"/>
  <c r="J30" i="127"/>
  <c r="H30" i="127"/>
  <c r="G30" i="127"/>
  <c r="F30" i="127"/>
  <c r="E30" i="127"/>
  <c r="D30" i="127"/>
  <c r="C30" i="127"/>
  <c r="B30" i="127"/>
  <c r="X29" i="127"/>
  <c r="W29" i="127"/>
  <c r="V29" i="127"/>
  <c r="U29" i="127"/>
  <c r="T29" i="127"/>
  <c r="S29" i="127"/>
  <c r="R29" i="127"/>
  <c r="P29" i="127"/>
  <c r="O29" i="127"/>
  <c r="N29" i="127"/>
  <c r="M29" i="127"/>
  <c r="L29" i="127"/>
  <c r="K29" i="127"/>
  <c r="J29" i="127"/>
  <c r="H29" i="127"/>
  <c r="G29" i="127"/>
  <c r="F29" i="127"/>
  <c r="E29" i="127"/>
  <c r="D29" i="127"/>
  <c r="C29" i="127"/>
  <c r="B29" i="127"/>
  <c r="X28" i="127"/>
  <c r="W28" i="127"/>
  <c r="V28" i="127"/>
  <c r="U28" i="127"/>
  <c r="T28" i="127"/>
  <c r="S28" i="127"/>
  <c r="R28" i="127"/>
  <c r="P28" i="127"/>
  <c r="O28" i="127"/>
  <c r="N28" i="127"/>
  <c r="M28" i="127"/>
  <c r="L28" i="127"/>
  <c r="K28" i="127"/>
  <c r="J28" i="127"/>
  <c r="H28" i="127"/>
  <c r="G28" i="127"/>
  <c r="F28" i="127"/>
  <c r="E28" i="127"/>
  <c r="D28" i="127"/>
  <c r="C28" i="127"/>
  <c r="B28" i="127"/>
  <c r="X27" i="127"/>
  <c r="W27" i="127"/>
  <c r="V27" i="127"/>
  <c r="U27" i="127"/>
  <c r="T27" i="127"/>
  <c r="S27" i="127"/>
  <c r="R27" i="127"/>
  <c r="P27" i="127"/>
  <c r="O27" i="127"/>
  <c r="N27" i="127"/>
  <c r="M27" i="127"/>
  <c r="L27" i="127"/>
  <c r="K27" i="127"/>
  <c r="J27" i="127"/>
  <c r="H27" i="127"/>
  <c r="G27" i="127"/>
  <c r="F27" i="127"/>
  <c r="E27" i="127"/>
  <c r="D27" i="127"/>
  <c r="C27" i="127"/>
  <c r="B27" i="127"/>
  <c r="X26" i="127"/>
  <c r="W26" i="127"/>
  <c r="V26" i="127"/>
  <c r="U26" i="127"/>
  <c r="T26" i="127"/>
  <c r="S26" i="127"/>
  <c r="R26" i="127"/>
  <c r="P26" i="127"/>
  <c r="O26" i="127"/>
  <c r="N26" i="127"/>
  <c r="M26" i="127"/>
  <c r="L26" i="127"/>
  <c r="K26" i="127"/>
  <c r="J26" i="127"/>
  <c r="H26" i="127"/>
  <c r="G26" i="127"/>
  <c r="F26" i="127"/>
  <c r="E26" i="127"/>
  <c r="D26" i="127"/>
  <c r="C26" i="127"/>
  <c r="B26" i="127"/>
  <c r="X22" i="127"/>
  <c r="W22" i="127"/>
  <c r="V22" i="127"/>
  <c r="U22" i="127"/>
  <c r="T22" i="127"/>
  <c r="S22" i="127"/>
  <c r="R22" i="127"/>
  <c r="P22" i="127"/>
  <c r="O22" i="127"/>
  <c r="N22" i="127"/>
  <c r="M22" i="127"/>
  <c r="L22" i="127"/>
  <c r="K22" i="127"/>
  <c r="J22" i="127"/>
  <c r="H22" i="127"/>
  <c r="G22" i="127"/>
  <c r="F22" i="127"/>
  <c r="E22" i="127"/>
  <c r="D22" i="127"/>
  <c r="C22" i="127"/>
  <c r="B22" i="127"/>
  <c r="X21" i="127"/>
  <c r="W21" i="127"/>
  <c r="V21" i="127"/>
  <c r="U21" i="127"/>
  <c r="T21" i="127"/>
  <c r="S21" i="127"/>
  <c r="R21" i="127"/>
  <c r="P21" i="127"/>
  <c r="O21" i="127"/>
  <c r="N21" i="127"/>
  <c r="M21" i="127"/>
  <c r="L21" i="127"/>
  <c r="K21" i="127"/>
  <c r="J21" i="127"/>
  <c r="H21" i="127"/>
  <c r="G21" i="127"/>
  <c r="F21" i="127"/>
  <c r="E21" i="127"/>
  <c r="D21" i="127"/>
  <c r="C21" i="127"/>
  <c r="B21" i="127"/>
  <c r="X20" i="127"/>
  <c r="W20" i="127"/>
  <c r="V20" i="127"/>
  <c r="U20" i="127"/>
  <c r="T20" i="127"/>
  <c r="S20" i="127"/>
  <c r="R20" i="127"/>
  <c r="P20" i="127"/>
  <c r="O20" i="127"/>
  <c r="N20" i="127"/>
  <c r="M20" i="127"/>
  <c r="L20" i="127"/>
  <c r="K20" i="127"/>
  <c r="J20" i="127"/>
  <c r="H20" i="127"/>
  <c r="G20" i="127"/>
  <c r="F20" i="127"/>
  <c r="E20" i="127"/>
  <c r="D20" i="127"/>
  <c r="C20" i="127"/>
  <c r="B20" i="127"/>
  <c r="X19" i="127"/>
  <c r="W19" i="127"/>
  <c r="V19" i="127"/>
  <c r="U19" i="127"/>
  <c r="T19" i="127"/>
  <c r="S19" i="127"/>
  <c r="R19" i="127"/>
  <c r="P19" i="127"/>
  <c r="O19" i="127"/>
  <c r="N19" i="127"/>
  <c r="M19" i="127"/>
  <c r="L19" i="127"/>
  <c r="K19" i="127"/>
  <c r="J19" i="127"/>
  <c r="H19" i="127"/>
  <c r="G19" i="127"/>
  <c r="F19" i="127"/>
  <c r="E19" i="127"/>
  <c r="D19" i="127"/>
  <c r="C19" i="127"/>
  <c r="B19" i="127"/>
  <c r="X18" i="127"/>
  <c r="W18" i="127"/>
  <c r="V18" i="127"/>
  <c r="U18" i="127"/>
  <c r="T18" i="127"/>
  <c r="S18" i="127"/>
  <c r="R18" i="127"/>
  <c r="P18" i="127"/>
  <c r="O18" i="127"/>
  <c r="N18" i="127"/>
  <c r="M18" i="127"/>
  <c r="L18" i="127"/>
  <c r="K18" i="127"/>
  <c r="J18" i="127"/>
  <c r="H18" i="127"/>
  <c r="G18" i="127"/>
  <c r="F18" i="127"/>
  <c r="E18" i="127"/>
  <c r="D18" i="127"/>
  <c r="C18" i="127"/>
  <c r="B18" i="127"/>
  <c r="X17" i="127"/>
  <c r="W17" i="127"/>
  <c r="V17" i="127"/>
  <c r="U17" i="127"/>
  <c r="T17" i="127"/>
  <c r="S17" i="127"/>
  <c r="R17" i="127"/>
  <c r="P17" i="127"/>
  <c r="O17" i="127"/>
  <c r="N17" i="127"/>
  <c r="M17" i="127"/>
  <c r="L17" i="127"/>
  <c r="K17" i="127"/>
  <c r="J17" i="127"/>
  <c r="H17" i="127"/>
  <c r="G17" i="127"/>
  <c r="F17" i="127"/>
  <c r="E17" i="127"/>
  <c r="D17" i="127"/>
  <c r="C17" i="127"/>
  <c r="B17" i="127"/>
  <c r="X13" i="127"/>
  <c r="W13" i="127"/>
  <c r="V13" i="127"/>
  <c r="U13" i="127"/>
  <c r="T13" i="127"/>
  <c r="S13" i="127"/>
  <c r="R13" i="127"/>
  <c r="P13" i="127"/>
  <c r="O13" i="127"/>
  <c r="N13" i="127"/>
  <c r="M13" i="127"/>
  <c r="L13" i="127"/>
  <c r="K13" i="127"/>
  <c r="J13" i="127"/>
  <c r="H13" i="127"/>
  <c r="G13" i="127"/>
  <c r="F13" i="127"/>
  <c r="E13" i="127"/>
  <c r="D13" i="127"/>
  <c r="C13" i="127"/>
  <c r="B13" i="127"/>
  <c r="X12" i="127"/>
  <c r="W12" i="127"/>
  <c r="V12" i="127"/>
  <c r="U12" i="127"/>
  <c r="T12" i="127"/>
  <c r="S12" i="127"/>
  <c r="R12" i="127"/>
  <c r="P12" i="127"/>
  <c r="O12" i="127"/>
  <c r="N12" i="127"/>
  <c r="M12" i="127"/>
  <c r="L12" i="127"/>
  <c r="K12" i="127"/>
  <c r="J12" i="127"/>
  <c r="H12" i="127"/>
  <c r="G12" i="127"/>
  <c r="F12" i="127"/>
  <c r="E12" i="127"/>
  <c r="D12" i="127"/>
  <c r="C12" i="127"/>
  <c r="B12" i="127"/>
  <c r="X11" i="127"/>
  <c r="W11" i="127"/>
  <c r="V11" i="127"/>
  <c r="U11" i="127"/>
  <c r="T11" i="127"/>
  <c r="S11" i="127"/>
  <c r="R11" i="127"/>
  <c r="P11" i="127"/>
  <c r="O11" i="127"/>
  <c r="N11" i="127"/>
  <c r="M11" i="127"/>
  <c r="L11" i="127"/>
  <c r="K11" i="127"/>
  <c r="J11" i="127"/>
  <c r="H11" i="127"/>
  <c r="G11" i="127"/>
  <c r="F11" i="127"/>
  <c r="E11" i="127"/>
  <c r="D11" i="127"/>
  <c r="C11" i="127"/>
  <c r="B11" i="127"/>
  <c r="X10" i="127"/>
  <c r="W10" i="127"/>
  <c r="V10" i="127"/>
  <c r="U10" i="127"/>
  <c r="T10" i="127"/>
  <c r="S10" i="127"/>
  <c r="R10" i="127"/>
  <c r="P10" i="127"/>
  <c r="O10" i="127"/>
  <c r="N10" i="127"/>
  <c r="M10" i="127"/>
  <c r="L10" i="127"/>
  <c r="K10" i="127"/>
  <c r="J10" i="127"/>
  <c r="H10" i="127"/>
  <c r="G10" i="127"/>
  <c r="F10" i="127"/>
  <c r="E10" i="127"/>
  <c r="D10" i="127"/>
  <c r="C10" i="127"/>
  <c r="B10" i="127"/>
  <c r="X9" i="127"/>
  <c r="W9" i="127"/>
  <c r="V9" i="127"/>
  <c r="U9" i="127"/>
  <c r="T9" i="127"/>
  <c r="S9" i="127"/>
  <c r="R9" i="127"/>
  <c r="P9" i="127"/>
  <c r="O9" i="127"/>
  <c r="N9" i="127"/>
  <c r="M9" i="127"/>
  <c r="L9" i="127"/>
  <c r="K9" i="127"/>
  <c r="J9" i="127"/>
  <c r="H9" i="127"/>
  <c r="G9" i="127"/>
  <c r="F9" i="127"/>
  <c r="E9" i="127"/>
  <c r="D9" i="127"/>
  <c r="C9" i="127"/>
  <c r="B9" i="127"/>
  <c r="X8" i="127"/>
  <c r="W8" i="127"/>
  <c r="V8" i="127"/>
  <c r="U8" i="127"/>
  <c r="T8" i="127"/>
  <c r="S8" i="127"/>
  <c r="R8" i="127"/>
  <c r="P8" i="127"/>
  <c r="O8" i="127"/>
  <c r="N8" i="127"/>
  <c r="M8" i="127"/>
  <c r="L8" i="127"/>
  <c r="K8" i="127"/>
  <c r="J8" i="127"/>
  <c r="H8" i="127"/>
  <c r="G8" i="127"/>
  <c r="F8" i="127"/>
  <c r="E8" i="127"/>
  <c r="D8" i="127"/>
  <c r="C8" i="127"/>
  <c r="B8" i="127"/>
  <c r="X40" i="126"/>
  <c r="W40" i="126"/>
  <c r="V40" i="126"/>
  <c r="U40" i="126"/>
  <c r="T40" i="126"/>
  <c r="S40" i="126"/>
  <c r="R40" i="126"/>
  <c r="P40" i="126"/>
  <c r="O40" i="126"/>
  <c r="N40" i="126"/>
  <c r="M40" i="126"/>
  <c r="L40" i="126"/>
  <c r="K40" i="126"/>
  <c r="J40" i="126"/>
  <c r="H40" i="126"/>
  <c r="G40" i="126"/>
  <c r="F40" i="126"/>
  <c r="E40" i="126"/>
  <c r="D40" i="126"/>
  <c r="C40" i="126"/>
  <c r="B40" i="126"/>
  <c r="X39" i="126"/>
  <c r="W39" i="126"/>
  <c r="V39" i="126"/>
  <c r="U39" i="126"/>
  <c r="T39" i="126"/>
  <c r="S39" i="126"/>
  <c r="R39" i="126"/>
  <c r="P39" i="126"/>
  <c r="O39" i="126"/>
  <c r="N39" i="126"/>
  <c r="M39" i="126"/>
  <c r="L39" i="126"/>
  <c r="K39" i="126"/>
  <c r="J39" i="126"/>
  <c r="H39" i="126"/>
  <c r="G39" i="126"/>
  <c r="F39" i="126"/>
  <c r="E39" i="126"/>
  <c r="D39" i="126"/>
  <c r="C39" i="126"/>
  <c r="B39" i="126"/>
  <c r="X38" i="126"/>
  <c r="W38" i="126"/>
  <c r="V38" i="126"/>
  <c r="U38" i="126"/>
  <c r="T38" i="126"/>
  <c r="S38" i="126"/>
  <c r="R38" i="126"/>
  <c r="P38" i="126"/>
  <c r="O38" i="126"/>
  <c r="N38" i="126"/>
  <c r="M38" i="126"/>
  <c r="L38" i="126"/>
  <c r="K38" i="126"/>
  <c r="J38" i="126"/>
  <c r="H38" i="126"/>
  <c r="G38" i="126"/>
  <c r="F38" i="126"/>
  <c r="E38" i="126"/>
  <c r="D38" i="126"/>
  <c r="C38" i="126"/>
  <c r="B38" i="126"/>
  <c r="X37" i="126"/>
  <c r="W37" i="126"/>
  <c r="V37" i="126"/>
  <c r="U37" i="126"/>
  <c r="T37" i="126"/>
  <c r="S37" i="126"/>
  <c r="R37" i="126"/>
  <c r="P37" i="126"/>
  <c r="O37" i="126"/>
  <c r="N37" i="126"/>
  <c r="M37" i="126"/>
  <c r="L37" i="126"/>
  <c r="K37" i="126"/>
  <c r="J37" i="126"/>
  <c r="H37" i="126"/>
  <c r="G37" i="126"/>
  <c r="F37" i="126"/>
  <c r="E37" i="126"/>
  <c r="D37" i="126"/>
  <c r="C37" i="126"/>
  <c r="B37" i="126"/>
  <c r="X36" i="126"/>
  <c r="W36" i="126"/>
  <c r="V36" i="126"/>
  <c r="U36" i="126"/>
  <c r="T36" i="126"/>
  <c r="S36" i="126"/>
  <c r="R36" i="126"/>
  <c r="P36" i="126"/>
  <c r="O36" i="126"/>
  <c r="N36" i="126"/>
  <c r="M36" i="126"/>
  <c r="L36" i="126"/>
  <c r="K36" i="126"/>
  <c r="J36" i="126"/>
  <c r="H36" i="126"/>
  <c r="G36" i="126"/>
  <c r="F36" i="126"/>
  <c r="E36" i="126"/>
  <c r="D36" i="126"/>
  <c r="C36" i="126"/>
  <c r="B36" i="126"/>
  <c r="X35" i="126"/>
  <c r="W35" i="126"/>
  <c r="V35" i="126"/>
  <c r="U35" i="126"/>
  <c r="T35" i="126"/>
  <c r="S35" i="126"/>
  <c r="R35" i="126"/>
  <c r="P35" i="126"/>
  <c r="O35" i="126"/>
  <c r="N35" i="126"/>
  <c r="M35" i="126"/>
  <c r="L35" i="126"/>
  <c r="K35" i="126"/>
  <c r="J35" i="126"/>
  <c r="H35" i="126"/>
  <c r="G35" i="126"/>
  <c r="F35" i="126"/>
  <c r="E35" i="126"/>
  <c r="D35" i="126"/>
  <c r="C35" i="126"/>
  <c r="B35" i="126"/>
  <c r="X31" i="126"/>
  <c r="W31" i="126"/>
  <c r="V31" i="126"/>
  <c r="U31" i="126"/>
  <c r="T31" i="126"/>
  <c r="S31" i="126"/>
  <c r="R31" i="126"/>
  <c r="P31" i="126"/>
  <c r="O31" i="126"/>
  <c r="N31" i="126"/>
  <c r="M31" i="126"/>
  <c r="L31" i="126"/>
  <c r="K31" i="126"/>
  <c r="J31" i="126"/>
  <c r="H31" i="126"/>
  <c r="G31" i="126"/>
  <c r="F31" i="126"/>
  <c r="E31" i="126"/>
  <c r="D31" i="126"/>
  <c r="C31" i="126"/>
  <c r="B31" i="126"/>
  <c r="X30" i="126"/>
  <c r="W30" i="126"/>
  <c r="V30" i="126"/>
  <c r="U30" i="126"/>
  <c r="T30" i="126"/>
  <c r="S30" i="126"/>
  <c r="R30" i="126"/>
  <c r="P30" i="126"/>
  <c r="O30" i="126"/>
  <c r="N30" i="126"/>
  <c r="M30" i="126"/>
  <c r="L30" i="126"/>
  <c r="K30" i="126"/>
  <c r="J30" i="126"/>
  <c r="H30" i="126"/>
  <c r="G30" i="126"/>
  <c r="F30" i="126"/>
  <c r="E30" i="126"/>
  <c r="D30" i="126"/>
  <c r="C30" i="126"/>
  <c r="B30" i="126"/>
  <c r="X29" i="126"/>
  <c r="W29" i="126"/>
  <c r="V29" i="126"/>
  <c r="U29" i="126"/>
  <c r="T29" i="126"/>
  <c r="S29" i="126"/>
  <c r="R29" i="126"/>
  <c r="P29" i="126"/>
  <c r="O29" i="126"/>
  <c r="N29" i="126"/>
  <c r="M29" i="126"/>
  <c r="L29" i="126"/>
  <c r="K29" i="126"/>
  <c r="J29" i="126"/>
  <c r="H29" i="126"/>
  <c r="G29" i="126"/>
  <c r="F29" i="126"/>
  <c r="E29" i="126"/>
  <c r="D29" i="126"/>
  <c r="C29" i="126"/>
  <c r="B29" i="126"/>
  <c r="X28" i="126"/>
  <c r="W28" i="126"/>
  <c r="V28" i="126"/>
  <c r="U28" i="126"/>
  <c r="T28" i="126"/>
  <c r="S28" i="126"/>
  <c r="R28" i="126"/>
  <c r="P28" i="126"/>
  <c r="O28" i="126"/>
  <c r="N28" i="126"/>
  <c r="M28" i="126"/>
  <c r="L28" i="126"/>
  <c r="K28" i="126"/>
  <c r="J28" i="126"/>
  <c r="H28" i="126"/>
  <c r="G28" i="126"/>
  <c r="F28" i="126"/>
  <c r="E28" i="126"/>
  <c r="D28" i="126"/>
  <c r="C28" i="126"/>
  <c r="B28" i="126"/>
  <c r="X27" i="126"/>
  <c r="W27" i="126"/>
  <c r="V27" i="126"/>
  <c r="U27" i="126"/>
  <c r="T27" i="126"/>
  <c r="S27" i="126"/>
  <c r="R27" i="126"/>
  <c r="P27" i="126"/>
  <c r="O27" i="126"/>
  <c r="N27" i="126"/>
  <c r="M27" i="126"/>
  <c r="L27" i="126"/>
  <c r="K27" i="126"/>
  <c r="J27" i="126"/>
  <c r="H27" i="126"/>
  <c r="G27" i="126"/>
  <c r="F27" i="126"/>
  <c r="E27" i="126"/>
  <c r="D27" i="126"/>
  <c r="C27" i="126"/>
  <c r="B27" i="126"/>
  <c r="X26" i="126"/>
  <c r="W26" i="126"/>
  <c r="V26" i="126"/>
  <c r="U26" i="126"/>
  <c r="T26" i="126"/>
  <c r="S26" i="126"/>
  <c r="R26" i="126"/>
  <c r="P26" i="126"/>
  <c r="O26" i="126"/>
  <c r="N26" i="126"/>
  <c r="M26" i="126"/>
  <c r="L26" i="126"/>
  <c r="K26" i="126"/>
  <c r="J26" i="126"/>
  <c r="H26" i="126"/>
  <c r="G26" i="126"/>
  <c r="F26" i="126"/>
  <c r="E26" i="126"/>
  <c r="D26" i="126"/>
  <c r="C26" i="126"/>
  <c r="B26" i="126"/>
  <c r="X22" i="126"/>
  <c r="W22" i="126"/>
  <c r="V22" i="126"/>
  <c r="U22" i="126"/>
  <c r="T22" i="126"/>
  <c r="S22" i="126"/>
  <c r="R22" i="126"/>
  <c r="P22" i="126"/>
  <c r="O22" i="126"/>
  <c r="N22" i="126"/>
  <c r="M22" i="126"/>
  <c r="L22" i="126"/>
  <c r="K22" i="126"/>
  <c r="J22" i="126"/>
  <c r="H22" i="126"/>
  <c r="G22" i="126"/>
  <c r="F22" i="126"/>
  <c r="E22" i="126"/>
  <c r="D22" i="126"/>
  <c r="C22" i="126"/>
  <c r="B22" i="126"/>
  <c r="X21" i="126"/>
  <c r="W21" i="126"/>
  <c r="V21" i="126"/>
  <c r="U21" i="126"/>
  <c r="T21" i="126"/>
  <c r="S21" i="126"/>
  <c r="R21" i="126"/>
  <c r="P21" i="126"/>
  <c r="O21" i="126"/>
  <c r="N21" i="126"/>
  <c r="M21" i="126"/>
  <c r="L21" i="126"/>
  <c r="K21" i="126"/>
  <c r="J21" i="126"/>
  <c r="H21" i="126"/>
  <c r="G21" i="126"/>
  <c r="F21" i="126"/>
  <c r="E21" i="126"/>
  <c r="D21" i="126"/>
  <c r="C21" i="126"/>
  <c r="B21" i="126"/>
  <c r="X20" i="126"/>
  <c r="W20" i="126"/>
  <c r="V20" i="126"/>
  <c r="U20" i="126"/>
  <c r="T20" i="126"/>
  <c r="S20" i="126"/>
  <c r="R20" i="126"/>
  <c r="P20" i="126"/>
  <c r="O20" i="126"/>
  <c r="N20" i="126"/>
  <c r="M20" i="126"/>
  <c r="L20" i="126"/>
  <c r="K20" i="126"/>
  <c r="J20" i="126"/>
  <c r="H20" i="126"/>
  <c r="G20" i="126"/>
  <c r="F20" i="126"/>
  <c r="E20" i="126"/>
  <c r="D20" i="126"/>
  <c r="C20" i="126"/>
  <c r="B20" i="126"/>
  <c r="X19" i="126"/>
  <c r="W19" i="126"/>
  <c r="V19" i="126"/>
  <c r="U19" i="126"/>
  <c r="T19" i="126"/>
  <c r="S19" i="126"/>
  <c r="R19" i="126"/>
  <c r="P19" i="126"/>
  <c r="O19" i="126"/>
  <c r="N19" i="126"/>
  <c r="M19" i="126"/>
  <c r="L19" i="126"/>
  <c r="K19" i="126"/>
  <c r="J19" i="126"/>
  <c r="H19" i="126"/>
  <c r="G19" i="126"/>
  <c r="F19" i="126"/>
  <c r="E19" i="126"/>
  <c r="D19" i="126"/>
  <c r="C19" i="126"/>
  <c r="B19" i="126"/>
  <c r="X18" i="126"/>
  <c r="W18" i="126"/>
  <c r="V18" i="126"/>
  <c r="U18" i="126"/>
  <c r="T18" i="126"/>
  <c r="S18" i="126"/>
  <c r="R18" i="126"/>
  <c r="P18" i="126"/>
  <c r="O18" i="126"/>
  <c r="N18" i="126"/>
  <c r="M18" i="126"/>
  <c r="L18" i="126"/>
  <c r="K18" i="126"/>
  <c r="J18" i="126"/>
  <c r="H18" i="126"/>
  <c r="G18" i="126"/>
  <c r="F18" i="126"/>
  <c r="E18" i="126"/>
  <c r="D18" i="126"/>
  <c r="C18" i="126"/>
  <c r="B18" i="126"/>
  <c r="X17" i="126"/>
  <c r="W17" i="126"/>
  <c r="V17" i="126"/>
  <c r="U17" i="126"/>
  <c r="T17" i="126"/>
  <c r="S17" i="126"/>
  <c r="R17" i="126"/>
  <c r="P17" i="126"/>
  <c r="O17" i="126"/>
  <c r="N17" i="126"/>
  <c r="M17" i="126"/>
  <c r="L17" i="126"/>
  <c r="K17" i="126"/>
  <c r="J17" i="126"/>
  <c r="H17" i="126"/>
  <c r="G17" i="126"/>
  <c r="F17" i="126"/>
  <c r="E17" i="126"/>
  <c r="D17" i="126"/>
  <c r="C17" i="126"/>
  <c r="B17" i="126"/>
  <c r="X13" i="126"/>
  <c r="W13" i="126"/>
  <c r="V13" i="126"/>
  <c r="U13" i="126"/>
  <c r="T13" i="126"/>
  <c r="S13" i="126"/>
  <c r="R13" i="126"/>
  <c r="P13" i="126"/>
  <c r="O13" i="126"/>
  <c r="N13" i="126"/>
  <c r="M13" i="126"/>
  <c r="L13" i="126"/>
  <c r="K13" i="126"/>
  <c r="J13" i="126"/>
  <c r="H13" i="126"/>
  <c r="G13" i="126"/>
  <c r="F13" i="126"/>
  <c r="E13" i="126"/>
  <c r="D13" i="126"/>
  <c r="C13" i="126"/>
  <c r="B13" i="126"/>
  <c r="X12" i="126"/>
  <c r="W12" i="126"/>
  <c r="V12" i="126"/>
  <c r="U12" i="126"/>
  <c r="T12" i="126"/>
  <c r="S12" i="126"/>
  <c r="R12" i="126"/>
  <c r="P12" i="126"/>
  <c r="O12" i="126"/>
  <c r="N12" i="126"/>
  <c r="M12" i="126"/>
  <c r="L12" i="126"/>
  <c r="K12" i="126"/>
  <c r="J12" i="126"/>
  <c r="H12" i="126"/>
  <c r="G12" i="126"/>
  <c r="F12" i="126"/>
  <c r="E12" i="126"/>
  <c r="D12" i="126"/>
  <c r="C12" i="126"/>
  <c r="B12" i="126"/>
  <c r="X11" i="126"/>
  <c r="W11" i="126"/>
  <c r="V11" i="126"/>
  <c r="U11" i="126"/>
  <c r="T11" i="126"/>
  <c r="S11" i="126"/>
  <c r="R11" i="126"/>
  <c r="P11" i="126"/>
  <c r="O11" i="126"/>
  <c r="N11" i="126"/>
  <c r="M11" i="126"/>
  <c r="L11" i="126"/>
  <c r="K11" i="126"/>
  <c r="J11" i="126"/>
  <c r="H11" i="126"/>
  <c r="G11" i="126"/>
  <c r="F11" i="126"/>
  <c r="E11" i="126"/>
  <c r="D11" i="126"/>
  <c r="C11" i="126"/>
  <c r="B11" i="126"/>
  <c r="X10" i="126"/>
  <c r="W10" i="126"/>
  <c r="V10" i="126"/>
  <c r="U10" i="126"/>
  <c r="T10" i="126"/>
  <c r="S10" i="126"/>
  <c r="R10" i="126"/>
  <c r="P10" i="126"/>
  <c r="O10" i="126"/>
  <c r="N10" i="126"/>
  <c r="M10" i="126"/>
  <c r="L10" i="126"/>
  <c r="K10" i="126"/>
  <c r="J10" i="126"/>
  <c r="H10" i="126"/>
  <c r="G10" i="126"/>
  <c r="F10" i="126"/>
  <c r="E10" i="126"/>
  <c r="D10" i="126"/>
  <c r="C10" i="126"/>
  <c r="B10" i="126"/>
  <c r="X9" i="126"/>
  <c r="W9" i="126"/>
  <c r="V9" i="126"/>
  <c r="U9" i="126"/>
  <c r="T9" i="126"/>
  <c r="S9" i="126"/>
  <c r="R9" i="126"/>
  <c r="P9" i="126"/>
  <c r="O9" i="126"/>
  <c r="N9" i="126"/>
  <c r="M9" i="126"/>
  <c r="L9" i="126"/>
  <c r="K9" i="126"/>
  <c r="J9" i="126"/>
  <c r="H9" i="126"/>
  <c r="G9" i="126"/>
  <c r="F9" i="126"/>
  <c r="E9" i="126"/>
  <c r="D9" i="126"/>
  <c r="C9" i="126"/>
  <c r="B9" i="126"/>
  <c r="X8" i="126"/>
  <c r="W8" i="126"/>
  <c r="V8" i="126"/>
  <c r="U8" i="126"/>
  <c r="T8" i="126"/>
  <c r="S8" i="126"/>
  <c r="R8" i="126"/>
  <c r="P8" i="126"/>
  <c r="O8" i="126"/>
  <c r="N8" i="126"/>
  <c r="M8" i="126"/>
  <c r="L8" i="126"/>
  <c r="K8" i="126"/>
  <c r="J8" i="126"/>
  <c r="H8" i="126"/>
  <c r="G8" i="126"/>
  <c r="F8" i="126"/>
  <c r="E8" i="126"/>
  <c r="D8" i="126"/>
  <c r="C8" i="126"/>
  <c r="B8" i="126"/>
  <c r="X40" i="125"/>
  <c r="W40" i="125"/>
  <c r="V40" i="125"/>
  <c r="U40" i="125"/>
  <c r="T40" i="125"/>
  <c r="S40" i="125"/>
  <c r="R40" i="125"/>
  <c r="P40" i="125"/>
  <c r="O40" i="125"/>
  <c r="N40" i="125"/>
  <c r="M40" i="125"/>
  <c r="L40" i="125"/>
  <c r="K40" i="125"/>
  <c r="J40" i="125"/>
  <c r="H40" i="125"/>
  <c r="G40" i="125"/>
  <c r="F40" i="125"/>
  <c r="E40" i="125"/>
  <c r="D40" i="125"/>
  <c r="C40" i="125"/>
  <c r="B40" i="125"/>
  <c r="X39" i="125"/>
  <c r="W39" i="125"/>
  <c r="V39" i="125"/>
  <c r="U39" i="125"/>
  <c r="T39" i="125"/>
  <c r="S39" i="125"/>
  <c r="R39" i="125"/>
  <c r="P39" i="125"/>
  <c r="O39" i="125"/>
  <c r="N39" i="125"/>
  <c r="M39" i="125"/>
  <c r="L39" i="125"/>
  <c r="K39" i="125"/>
  <c r="J39" i="125"/>
  <c r="H39" i="125"/>
  <c r="G39" i="125"/>
  <c r="F39" i="125"/>
  <c r="E39" i="125"/>
  <c r="D39" i="125"/>
  <c r="C39" i="125"/>
  <c r="B39" i="125"/>
  <c r="X38" i="125"/>
  <c r="W38" i="125"/>
  <c r="V38" i="125"/>
  <c r="U38" i="125"/>
  <c r="T38" i="125"/>
  <c r="S38" i="125"/>
  <c r="R38" i="125"/>
  <c r="P38" i="125"/>
  <c r="O38" i="125"/>
  <c r="N38" i="125"/>
  <c r="M38" i="125"/>
  <c r="L38" i="125"/>
  <c r="K38" i="125"/>
  <c r="J38" i="125"/>
  <c r="H38" i="125"/>
  <c r="G38" i="125"/>
  <c r="F38" i="125"/>
  <c r="E38" i="125"/>
  <c r="D38" i="125"/>
  <c r="C38" i="125"/>
  <c r="B38" i="125"/>
  <c r="X37" i="125"/>
  <c r="W37" i="125"/>
  <c r="V37" i="125"/>
  <c r="U37" i="125"/>
  <c r="T37" i="125"/>
  <c r="S37" i="125"/>
  <c r="R37" i="125"/>
  <c r="P37" i="125"/>
  <c r="O37" i="125"/>
  <c r="N37" i="125"/>
  <c r="M37" i="125"/>
  <c r="L37" i="125"/>
  <c r="K37" i="125"/>
  <c r="J37" i="125"/>
  <c r="H37" i="125"/>
  <c r="G37" i="125"/>
  <c r="F37" i="125"/>
  <c r="E37" i="125"/>
  <c r="D37" i="125"/>
  <c r="C37" i="125"/>
  <c r="B37" i="125"/>
  <c r="X36" i="125"/>
  <c r="W36" i="125"/>
  <c r="V36" i="125"/>
  <c r="U36" i="125"/>
  <c r="T36" i="125"/>
  <c r="S36" i="125"/>
  <c r="R36" i="125"/>
  <c r="P36" i="125"/>
  <c r="O36" i="125"/>
  <c r="N36" i="125"/>
  <c r="M36" i="125"/>
  <c r="L36" i="125"/>
  <c r="K36" i="125"/>
  <c r="J36" i="125"/>
  <c r="H36" i="125"/>
  <c r="G36" i="125"/>
  <c r="F36" i="125"/>
  <c r="E36" i="125"/>
  <c r="D36" i="125"/>
  <c r="C36" i="125"/>
  <c r="B36" i="125"/>
  <c r="X35" i="125"/>
  <c r="W35" i="125"/>
  <c r="V35" i="125"/>
  <c r="U35" i="125"/>
  <c r="T35" i="125"/>
  <c r="S35" i="125"/>
  <c r="R35" i="125"/>
  <c r="P35" i="125"/>
  <c r="O35" i="125"/>
  <c r="N35" i="125"/>
  <c r="M35" i="125"/>
  <c r="L35" i="125"/>
  <c r="K35" i="125"/>
  <c r="J35" i="125"/>
  <c r="H35" i="125"/>
  <c r="G35" i="125"/>
  <c r="F35" i="125"/>
  <c r="E35" i="125"/>
  <c r="D35" i="125"/>
  <c r="C35" i="125"/>
  <c r="B35" i="125"/>
  <c r="X31" i="125"/>
  <c r="W31" i="125"/>
  <c r="V31" i="125"/>
  <c r="U31" i="125"/>
  <c r="T31" i="125"/>
  <c r="S31" i="125"/>
  <c r="R31" i="125"/>
  <c r="P31" i="125"/>
  <c r="O31" i="125"/>
  <c r="N31" i="125"/>
  <c r="M31" i="125"/>
  <c r="L31" i="125"/>
  <c r="K31" i="125"/>
  <c r="J31" i="125"/>
  <c r="H31" i="125"/>
  <c r="G31" i="125"/>
  <c r="F31" i="125"/>
  <c r="E31" i="125"/>
  <c r="D31" i="125"/>
  <c r="C31" i="125"/>
  <c r="B31" i="125"/>
  <c r="X30" i="125"/>
  <c r="W30" i="125"/>
  <c r="V30" i="125"/>
  <c r="U30" i="125"/>
  <c r="T30" i="125"/>
  <c r="S30" i="125"/>
  <c r="R30" i="125"/>
  <c r="P30" i="125"/>
  <c r="O30" i="125"/>
  <c r="N30" i="125"/>
  <c r="M30" i="125"/>
  <c r="L30" i="125"/>
  <c r="K30" i="125"/>
  <c r="J30" i="125"/>
  <c r="H30" i="125"/>
  <c r="G30" i="125"/>
  <c r="F30" i="125"/>
  <c r="E30" i="125"/>
  <c r="D30" i="125"/>
  <c r="C30" i="125"/>
  <c r="B30" i="125"/>
  <c r="X29" i="125"/>
  <c r="W29" i="125"/>
  <c r="V29" i="125"/>
  <c r="U29" i="125"/>
  <c r="T29" i="125"/>
  <c r="S29" i="125"/>
  <c r="R29" i="125"/>
  <c r="P29" i="125"/>
  <c r="O29" i="125"/>
  <c r="N29" i="125"/>
  <c r="M29" i="125"/>
  <c r="L29" i="125"/>
  <c r="K29" i="125"/>
  <c r="J29" i="125"/>
  <c r="H29" i="125"/>
  <c r="G29" i="125"/>
  <c r="F29" i="125"/>
  <c r="E29" i="125"/>
  <c r="D29" i="125"/>
  <c r="C29" i="125"/>
  <c r="B29" i="125"/>
  <c r="X28" i="125"/>
  <c r="W28" i="125"/>
  <c r="V28" i="125"/>
  <c r="U28" i="125"/>
  <c r="T28" i="125"/>
  <c r="S28" i="125"/>
  <c r="R28" i="125"/>
  <c r="P28" i="125"/>
  <c r="O28" i="125"/>
  <c r="N28" i="125"/>
  <c r="M28" i="125"/>
  <c r="L28" i="125"/>
  <c r="K28" i="125"/>
  <c r="J28" i="125"/>
  <c r="H28" i="125"/>
  <c r="G28" i="125"/>
  <c r="F28" i="125"/>
  <c r="E28" i="125"/>
  <c r="D28" i="125"/>
  <c r="C28" i="125"/>
  <c r="B28" i="125"/>
  <c r="X27" i="125"/>
  <c r="W27" i="125"/>
  <c r="V27" i="125"/>
  <c r="U27" i="125"/>
  <c r="T27" i="125"/>
  <c r="S27" i="125"/>
  <c r="R27" i="125"/>
  <c r="P27" i="125"/>
  <c r="O27" i="125"/>
  <c r="N27" i="125"/>
  <c r="M27" i="125"/>
  <c r="L27" i="125"/>
  <c r="K27" i="125"/>
  <c r="J27" i="125"/>
  <c r="H27" i="125"/>
  <c r="G27" i="125"/>
  <c r="F27" i="125"/>
  <c r="E27" i="125"/>
  <c r="D27" i="125"/>
  <c r="C27" i="125"/>
  <c r="B27" i="125"/>
  <c r="X26" i="125"/>
  <c r="W26" i="125"/>
  <c r="V26" i="125"/>
  <c r="U26" i="125"/>
  <c r="T26" i="125"/>
  <c r="S26" i="125"/>
  <c r="R26" i="125"/>
  <c r="P26" i="125"/>
  <c r="O26" i="125"/>
  <c r="N26" i="125"/>
  <c r="M26" i="125"/>
  <c r="L26" i="125"/>
  <c r="K26" i="125"/>
  <c r="J26" i="125"/>
  <c r="H26" i="125"/>
  <c r="G26" i="125"/>
  <c r="F26" i="125"/>
  <c r="E26" i="125"/>
  <c r="D26" i="125"/>
  <c r="C26" i="125"/>
  <c r="B26" i="125"/>
  <c r="X22" i="125"/>
  <c r="W22" i="125"/>
  <c r="V22" i="125"/>
  <c r="U22" i="125"/>
  <c r="T22" i="125"/>
  <c r="S22" i="125"/>
  <c r="R22" i="125"/>
  <c r="P22" i="125"/>
  <c r="O22" i="125"/>
  <c r="N22" i="125"/>
  <c r="M22" i="125"/>
  <c r="L22" i="125"/>
  <c r="K22" i="125"/>
  <c r="J22" i="125"/>
  <c r="H22" i="125"/>
  <c r="G22" i="125"/>
  <c r="F22" i="125"/>
  <c r="E22" i="125"/>
  <c r="D22" i="125"/>
  <c r="C22" i="125"/>
  <c r="B22" i="125"/>
  <c r="X21" i="125"/>
  <c r="W21" i="125"/>
  <c r="V21" i="125"/>
  <c r="U21" i="125"/>
  <c r="T21" i="125"/>
  <c r="S21" i="125"/>
  <c r="R21" i="125"/>
  <c r="P21" i="125"/>
  <c r="O21" i="125"/>
  <c r="N21" i="125"/>
  <c r="M21" i="125"/>
  <c r="L21" i="125"/>
  <c r="K21" i="125"/>
  <c r="J21" i="125"/>
  <c r="H21" i="125"/>
  <c r="G21" i="125"/>
  <c r="F21" i="125"/>
  <c r="E21" i="125"/>
  <c r="D21" i="125"/>
  <c r="C21" i="125"/>
  <c r="B21" i="125"/>
  <c r="X20" i="125"/>
  <c r="W20" i="125"/>
  <c r="V20" i="125"/>
  <c r="U20" i="125"/>
  <c r="T20" i="125"/>
  <c r="S20" i="125"/>
  <c r="R20" i="125"/>
  <c r="P20" i="125"/>
  <c r="O20" i="125"/>
  <c r="N20" i="125"/>
  <c r="M20" i="125"/>
  <c r="L20" i="125"/>
  <c r="K20" i="125"/>
  <c r="J20" i="125"/>
  <c r="H20" i="125"/>
  <c r="G20" i="125"/>
  <c r="F20" i="125"/>
  <c r="E20" i="125"/>
  <c r="D20" i="125"/>
  <c r="C20" i="125"/>
  <c r="B20" i="125"/>
  <c r="X19" i="125"/>
  <c r="W19" i="125"/>
  <c r="V19" i="125"/>
  <c r="U19" i="125"/>
  <c r="T19" i="125"/>
  <c r="S19" i="125"/>
  <c r="R19" i="125"/>
  <c r="P19" i="125"/>
  <c r="O19" i="125"/>
  <c r="N19" i="125"/>
  <c r="M19" i="125"/>
  <c r="L19" i="125"/>
  <c r="K19" i="125"/>
  <c r="J19" i="125"/>
  <c r="H19" i="125"/>
  <c r="G19" i="125"/>
  <c r="F19" i="125"/>
  <c r="E19" i="125"/>
  <c r="D19" i="125"/>
  <c r="C19" i="125"/>
  <c r="B19" i="125"/>
  <c r="X18" i="125"/>
  <c r="W18" i="125"/>
  <c r="V18" i="125"/>
  <c r="U18" i="125"/>
  <c r="T18" i="125"/>
  <c r="S18" i="125"/>
  <c r="R18" i="125"/>
  <c r="P18" i="125"/>
  <c r="O18" i="125"/>
  <c r="N18" i="125"/>
  <c r="M18" i="125"/>
  <c r="L18" i="125"/>
  <c r="K18" i="125"/>
  <c r="J18" i="125"/>
  <c r="H18" i="125"/>
  <c r="G18" i="125"/>
  <c r="F18" i="125"/>
  <c r="E18" i="125"/>
  <c r="D18" i="125"/>
  <c r="C18" i="125"/>
  <c r="B18" i="125"/>
  <c r="X17" i="125"/>
  <c r="W17" i="125"/>
  <c r="V17" i="125"/>
  <c r="U17" i="125"/>
  <c r="T17" i="125"/>
  <c r="S17" i="125"/>
  <c r="R17" i="125"/>
  <c r="P17" i="125"/>
  <c r="O17" i="125"/>
  <c r="N17" i="125"/>
  <c r="M17" i="125"/>
  <c r="L17" i="125"/>
  <c r="K17" i="125"/>
  <c r="J17" i="125"/>
  <c r="H17" i="125"/>
  <c r="G17" i="125"/>
  <c r="F17" i="125"/>
  <c r="E17" i="125"/>
  <c r="D17" i="125"/>
  <c r="C17" i="125"/>
  <c r="B17" i="125"/>
  <c r="X13" i="125"/>
  <c r="W13" i="125"/>
  <c r="V13" i="125"/>
  <c r="U13" i="125"/>
  <c r="T13" i="125"/>
  <c r="S13" i="125"/>
  <c r="R13" i="125"/>
  <c r="P13" i="125"/>
  <c r="O13" i="125"/>
  <c r="N13" i="125"/>
  <c r="M13" i="125"/>
  <c r="L13" i="125"/>
  <c r="K13" i="125"/>
  <c r="J13" i="125"/>
  <c r="H13" i="125"/>
  <c r="G13" i="125"/>
  <c r="F13" i="125"/>
  <c r="E13" i="125"/>
  <c r="D13" i="125"/>
  <c r="C13" i="125"/>
  <c r="B13" i="125"/>
  <c r="X12" i="125"/>
  <c r="W12" i="125"/>
  <c r="V12" i="125"/>
  <c r="U12" i="125"/>
  <c r="T12" i="125"/>
  <c r="S12" i="125"/>
  <c r="R12" i="125"/>
  <c r="P12" i="125"/>
  <c r="O12" i="125"/>
  <c r="N12" i="125"/>
  <c r="M12" i="125"/>
  <c r="L12" i="125"/>
  <c r="K12" i="125"/>
  <c r="J12" i="125"/>
  <c r="H12" i="125"/>
  <c r="G12" i="125"/>
  <c r="F12" i="125"/>
  <c r="E12" i="125"/>
  <c r="D12" i="125"/>
  <c r="C12" i="125"/>
  <c r="B12" i="125"/>
  <c r="X11" i="125"/>
  <c r="W11" i="125"/>
  <c r="V11" i="125"/>
  <c r="U11" i="125"/>
  <c r="T11" i="125"/>
  <c r="S11" i="125"/>
  <c r="R11" i="125"/>
  <c r="P11" i="125"/>
  <c r="O11" i="125"/>
  <c r="N11" i="125"/>
  <c r="M11" i="125"/>
  <c r="L11" i="125"/>
  <c r="K11" i="125"/>
  <c r="J11" i="125"/>
  <c r="H11" i="125"/>
  <c r="G11" i="125"/>
  <c r="F11" i="125"/>
  <c r="E11" i="125"/>
  <c r="D11" i="125"/>
  <c r="C11" i="125"/>
  <c r="B11" i="125"/>
  <c r="X10" i="125"/>
  <c r="W10" i="125"/>
  <c r="V10" i="125"/>
  <c r="U10" i="125"/>
  <c r="T10" i="125"/>
  <c r="S10" i="125"/>
  <c r="R10" i="125"/>
  <c r="P10" i="125"/>
  <c r="O10" i="125"/>
  <c r="N10" i="125"/>
  <c r="M10" i="125"/>
  <c r="L10" i="125"/>
  <c r="K10" i="125"/>
  <c r="J10" i="125"/>
  <c r="H10" i="125"/>
  <c r="G10" i="125"/>
  <c r="F10" i="125"/>
  <c r="E10" i="125"/>
  <c r="D10" i="125"/>
  <c r="C10" i="125"/>
  <c r="B10" i="125"/>
  <c r="X9" i="125"/>
  <c r="W9" i="125"/>
  <c r="V9" i="125"/>
  <c r="U9" i="125"/>
  <c r="T9" i="125"/>
  <c r="S9" i="125"/>
  <c r="R9" i="125"/>
  <c r="P9" i="125"/>
  <c r="O9" i="125"/>
  <c r="N9" i="125"/>
  <c r="M9" i="125"/>
  <c r="L9" i="125"/>
  <c r="K9" i="125"/>
  <c r="J9" i="125"/>
  <c r="H9" i="125"/>
  <c r="G9" i="125"/>
  <c r="F9" i="125"/>
  <c r="E9" i="125"/>
  <c r="D9" i="125"/>
  <c r="C9" i="125"/>
  <c r="B9" i="125"/>
  <c r="X8" i="125"/>
  <c r="W8" i="125"/>
  <c r="V8" i="125"/>
  <c r="U8" i="125"/>
  <c r="T8" i="125"/>
  <c r="S8" i="125"/>
  <c r="R8" i="125"/>
  <c r="P8" i="125"/>
  <c r="O8" i="125"/>
  <c r="N8" i="125"/>
  <c r="M8" i="125"/>
  <c r="L8" i="125"/>
  <c r="K8" i="125"/>
  <c r="J8" i="125"/>
  <c r="H8" i="125"/>
  <c r="G8" i="125"/>
  <c r="F8" i="125"/>
  <c r="E8" i="125"/>
  <c r="D8" i="125"/>
  <c r="C8" i="125"/>
  <c r="B8" i="125"/>
  <c r="X40" i="124"/>
  <c r="W40" i="124"/>
  <c r="V40" i="124"/>
  <c r="U40" i="124"/>
  <c r="T40" i="124"/>
  <c r="S40" i="124"/>
  <c r="R40" i="124"/>
  <c r="P40" i="124"/>
  <c r="O40" i="124"/>
  <c r="N40" i="124"/>
  <c r="M40" i="124"/>
  <c r="L40" i="124"/>
  <c r="K40" i="124"/>
  <c r="J40" i="124"/>
  <c r="H40" i="124"/>
  <c r="G40" i="124"/>
  <c r="F40" i="124"/>
  <c r="E40" i="124"/>
  <c r="D40" i="124"/>
  <c r="C40" i="124"/>
  <c r="B40" i="124"/>
  <c r="X39" i="124"/>
  <c r="W39" i="124"/>
  <c r="V39" i="124"/>
  <c r="U39" i="124"/>
  <c r="T39" i="124"/>
  <c r="S39" i="124"/>
  <c r="R39" i="124"/>
  <c r="P39" i="124"/>
  <c r="O39" i="124"/>
  <c r="N39" i="124"/>
  <c r="M39" i="124"/>
  <c r="L39" i="124"/>
  <c r="K39" i="124"/>
  <c r="J39" i="124"/>
  <c r="H39" i="124"/>
  <c r="G39" i="124"/>
  <c r="F39" i="124"/>
  <c r="E39" i="124"/>
  <c r="D39" i="124"/>
  <c r="C39" i="124"/>
  <c r="B39" i="124"/>
  <c r="X38" i="124"/>
  <c r="W38" i="124"/>
  <c r="V38" i="124"/>
  <c r="U38" i="124"/>
  <c r="T38" i="124"/>
  <c r="S38" i="124"/>
  <c r="R38" i="124"/>
  <c r="P38" i="124"/>
  <c r="O38" i="124"/>
  <c r="N38" i="124"/>
  <c r="M38" i="124"/>
  <c r="L38" i="124"/>
  <c r="K38" i="124"/>
  <c r="J38" i="124"/>
  <c r="H38" i="124"/>
  <c r="G38" i="124"/>
  <c r="F38" i="124"/>
  <c r="E38" i="124"/>
  <c r="D38" i="124"/>
  <c r="C38" i="124"/>
  <c r="B38" i="124"/>
  <c r="X37" i="124"/>
  <c r="W37" i="124"/>
  <c r="V37" i="124"/>
  <c r="U37" i="124"/>
  <c r="T37" i="124"/>
  <c r="S37" i="124"/>
  <c r="R37" i="124"/>
  <c r="P37" i="124"/>
  <c r="O37" i="124"/>
  <c r="N37" i="124"/>
  <c r="M37" i="124"/>
  <c r="L37" i="124"/>
  <c r="K37" i="124"/>
  <c r="J37" i="124"/>
  <c r="H37" i="124"/>
  <c r="G37" i="124"/>
  <c r="F37" i="124"/>
  <c r="E37" i="124"/>
  <c r="D37" i="124"/>
  <c r="C37" i="124"/>
  <c r="B37" i="124"/>
  <c r="X36" i="124"/>
  <c r="W36" i="124"/>
  <c r="V36" i="124"/>
  <c r="U36" i="124"/>
  <c r="T36" i="124"/>
  <c r="S36" i="124"/>
  <c r="R36" i="124"/>
  <c r="P36" i="124"/>
  <c r="O36" i="124"/>
  <c r="N36" i="124"/>
  <c r="M36" i="124"/>
  <c r="L36" i="124"/>
  <c r="K36" i="124"/>
  <c r="J36" i="124"/>
  <c r="H36" i="124"/>
  <c r="G36" i="124"/>
  <c r="F36" i="124"/>
  <c r="E36" i="124"/>
  <c r="D36" i="124"/>
  <c r="C36" i="124"/>
  <c r="B36" i="124"/>
  <c r="X35" i="124"/>
  <c r="W35" i="124"/>
  <c r="V35" i="124"/>
  <c r="U35" i="124"/>
  <c r="T35" i="124"/>
  <c r="S35" i="124"/>
  <c r="R35" i="124"/>
  <c r="P35" i="124"/>
  <c r="O35" i="124"/>
  <c r="N35" i="124"/>
  <c r="M35" i="124"/>
  <c r="L35" i="124"/>
  <c r="K35" i="124"/>
  <c r="J35" i="124"/>
  <c r="H35" i="124"/>
  <c r="G35" i="124"/>
  <c r="F35" i="124"/>
  <c r="E35" i="124"/>
  <c r="D35" i="124"/>
  <c r="C35" i="124"/>
  <c r="B35" i="124"/>
  <c r="X31" i="124"/>
  <c r="W31" i="124"/>
  <c r="V31" i="124"/>
  <c r="U31" i="124"/>
  <c r="T31" i="124"/>
  <c r="S31" i="124"/>
  <c r="R31" i="124"/>
  <c r="P31" i="124"/>
  <c r="O31" i="124"/>
  <c r="N31" i="124"/>
  <c r="M31" i="124"/>
  <c r="L31" i="124"/>
  <c r="K31" i="124"/>
  <c r="J31" i="124"/>
  <c r="H31" i="124"/>
  <c r="G31" i="124"/>
  <c r="F31" i="124"/>
  <c r="E31" i="124"/>
  <c r="D31" i="124"/>
  <c r="C31" i="124"/>
  <c r="B31" i="124"/>
  <c r="X30" i="124"/>
  <c r="W30" i="124"/>
  <c r="V30" i="124"/>
  <c r="U30" i="124"/>
  <c r="T30" i="124"/>
  <c r="S30" i="124"/>
  <c r="R30" i="124"/>
  <c r="P30" i="124"/>
  <c r="O30" i="124"/>
  <c r="N30" i="124"/>
  <c r="M30" i="124"/>
  <c r="L30" i="124"/>
  <c r="K30" i="124"/>
  <c r="J30" i="124"/>
  <c r="H30" i="124"/>
  <c r="G30" i="124"/>
  <c r="F30" i="124"/>
  <c r="E30" i="124"/>
  <c r="D30" i="124"/>
  <c r="C30" i="124"/>
  <c r="B30" i="124"/>
  <c r="X29" i="124"/>
  <c r="W29" i="124"/>
  <c r="V29" i="124"/>
  <c r="U29" i="124"/>
  <c r="T29" i="124"/>
  <c r="S29" i="124"/>
  <c r="R29" i="124"/>
  <c r="P29" i="124"/>
  <c r="O29" i="124"/>
  <c r="N29" i="124"/>
  <c r="M29" i="124"/>
  <c r="L29" i="124"/>
  <c r="K29" i="124"/>
  <c r="J29" i="124"/>
  <c r="H29" i="124"/>
  <c r="G29" i="124"/>
  <c r="F29" i="124"/>
  <c r="E29" i="124"/>
  <c r="D29" i="124"/>
  <c r="C29" i="124"/>
  <c r="B29" i="124"/>
  <c r="X28" i="124"/>
  <c r="W28" i="124"/>
  <c r="V28" i="124"/>
  <c r="U28" i="124"/>
  <c r="T28" i="124"/>
  <c r="S28" i="124"/>
  <c r="R28" i="124"/>
  <c r="P28" i="124"/>
  <c r="O28" i="124"/>
  <c r="N28" i="124"/>
  <c r="M28" i="124"/>
  <c r="L28" i="124"/>
  <c r="K28" i="124"/>
  <c r="J28" i="124"/>
  <c r="H28" i="124"/>
  <c r="G28" i="124"/>
  <c r="F28" i="124"/>
  <c r="E28" i="124"/>
  <c r="D28" i="124"/>
  <c r="C28" i="124"/>
  <c r="B28" i="124"/>
  <c r="X27" i="124"/>
  <c r="W27" i="124"/>
  <c r="V27" i="124"/>
  <c r="U27" i="124"/>
  <c r="T27" i="124"/>
  <c r="S27" i="124"/>
  <c r="R27" i="124"/>
  <c r="P27" i="124"/>
  <c r="O27" i="124"/>
  <c r="N27" i="124"/>
  <c r="M27" i="124"/>
  <c r="L27" i="124"/>
  <c r="K27" i="124"/>
  <c r="J27" i="124"/>
  <c r="H27" i="124"/>
  <c r="G27" i="124"/>
  <c r="F27" i="124"/>
  <c r="E27" i="124"/>
  <c r="D27" i="124"/>
  <c r="C27" i="124"/>
  <c r="B27" i="124"/>
  <c r="X26" i="124"/>
  <c r="W26" i="124"/>
  <c r="V26" i="124"/>
  <c r="U26" i="124"/>
  <c r="T26" i="124"/>
  <c r="S26" i="124"/>
  <c r="R26" i="124"/>
  <c r="P26" i="124"/>
  <c r="O26" i="124"/>
  <c r="N26" i="124"/>
  <c r="M26" i="124"/>
  <c r="L26" i="124"/>
  <c r="K26" i="124"/>
  <c r="J26" i="124"/>
  <c r="H26" i="124"/>
  <c r="G26" i="124"/>
  <c r="F26" i="124"/>
  <c r="E26" i="124"/>
  <c r="D26" i="124"/>
  <c r="C26" i="124"/>
  <c r="B26" i="124"/>
  <c r="X22" i="124"/>
  <c r="W22" i="124"/>
  <c r="V22" i="124"/>
  <c r="U22" i="124"/>
  <c r="T22" i="124"/>
  <c r="S22" i="124"/>
  <c r="R22" i="124"/>
  <c r="P22" i="124"/>
  <c r="O22" i="124"/>
  <c r="N22" i="124"/>
  <c r="M22" i="124"/>
  <c r="L22" i="124"/>
  <c r="K22" i="124"/>
  <c r="J22" i="124"/>
  <c r="H22" i="124"/>
  <c r="G22" i="124"/>
  <c r="F22" i="124"/>
  <c r="E22" i="124"/>
  <c r="D22" i="124"/>
  <c r="C22" i="124"/>
  <c r="B22" i="124"/>
  <c r="X21" i="124"/>
  <c r="W21" i="124"/>
  <c r="V21" i="124"/>
  <c r="U21" i="124"/>
  <c r="T21" i="124"/>
  <c r="S21" i="124"/>
  <c r="R21" i="124"/>
  <c r="P21" i="124"/>
  <c r="O21" i="124"/>
  <c r="N21" i="124"/>
  <c r="M21" i="124"/>
  <c r="L21" i="124"/>
  <c r="K21" i="124"/>
  <c r="J21" i="124"/>
  <c r="H21" i="124"/>
  <c r="G21" i="124"/>
  <c r="F21" i="124"/>
  <c r="E21" i="124"/>
  <c r="D21" i="124"/>
  <c r="C21" i="124"/>
  <c r="B21" i="124"/>
  <c r="X20" i="124"/>
  <c r="W20" i="124"/>
  <c r="V20" i="124"/>
  <c r="U20" i="124"/>
  <c r="T20" i="124"/>
  <c r="S20" i="124"/>
  <c r="R20" i="124"/>
  <c r="P20" i="124"/>
  <c r="O20" i="124"/>
  <c r="N20" i="124"/>
  <c r="M20" i="124"/>
  <c r="L20" i="124"/>
  <c r="K20" i="124"/>
  <c r="J20" i="124"/>
  <c r="H20" i="124"/>
  <c r="G20" i="124"/>
  <c r="F20" i="124"/>
  <c r="E20" i="124"/>
  <c r="D20" i="124"/>
  <c r="C20" i="124"/>
  <c r="B20" i="124"/>
  <c r="X19" i="124"/>
  <c r="W19" i="124"/>
  <c r="V19" i="124"/>
  <c r="U19" i="124"/>
  <c r="T19" i="124"/>
  <c r="S19" i="124"/>
  <c r="R19" i="124"/>
  <c r="P19" i="124"/>
  <c r="O19" i="124"/>
  <c r="N19" i="124"/>
  <c r="M19" i="124"/>
  <c r="L19" i="124"/>
  <c r="K19" i="124"/>
  <c r="J19" i="124"/>
  <c r="H19" i="124"/>
  <c r="G19" i="124"/>
  <c r="F19" i="124"/>
  <c r="E19" i="124"/>
  <c r="D19" i="124"/>
  <c r="C19" i="124"/>
  <c r="B19" i="124"/>
  <c r="X18" i="124"/>
  <c r="W18" i="124"/>
  <c r="V18" i="124"/>
  <c r="U18" i="124"/>
  <c r="T18" i="124"/>
  <c r="S18" i="124"/>
  <c r="R18" i="124"/>
  <c r="P18" i="124"/>
  <c r="O18" i="124"/>
  <c r="N18" i="124"/>
  <c r="M18" i="124"/>
  <c r="L18" i="124"/>
  <c r="K18" i="124"/>
  <c r="J18" i="124"/>
  <c r="H18" i="124"/>
  <c r="G18" i="124"/>
  <c r="F18" i="124"/>
  <c r="E18" i="124"/>
  <c r="D18" i="124"/>
  <c r="C18" i="124"/>
  <c r="B18" i="124"/>
  <c r="X17" i="124"/>
  <c r="W17" i="124"/>
  <c r="V17" i="124"/>
  <c r="U17" i="124"/>
  <c r="T17" i="124"/>
  <c r="S17" i="124"/>
  <c r="R17" i="124"/>
  <c r="P17" i="124"/>
  <c r="O17" i="124"/>
  <c r="N17" i="124"/>
  <c r="M17" i="124"/>
  <c r="L17" i="124"/>
  <c r="K17" i="124"/>
  <c r="J17" i="124"/>
  <c r="H17" i="124"/>
  <c r="G17" i="124"/>
  <c r="F17" i="124"/>
  <c r="E17" i="124"/>
  <c r="D17" i="124"/>
  <c r="C17" i="124"/>
  <c r="B17" i="124"/>
  <c r="X13" i="124"/>
  <c r="W13" i="124"/>
  <c r="V13" i="124"/>
  <c r="U13" i="124"/>
  <c r="T13" i="124"/>
  <c r="S13" i="124"/>
  <c r="R13" i="124"/>
  <c r="P13" i="124"/>
  <c r="O13" i="124"/>
  <c r="N13" i="124"/>
  <c r="M13" i="124"/>
  <c r="L13" i="124"/>
  <c r="K13" i="124"/>
  <c r="J13" i="124"/>
  <c r="H13" i="124"/>
  <c r="G13" i="124"/>
  <c r="F13" i="124"/>
  <c r="E13" i="124"/>
  <c r="D13" i="124"/>
  <c r="C13" i="124"/>
  <c r="B13" i="124"/>
  <c r="X12" i="124"/>
  <c r="W12" i="124"/>
  <c r="V12" i="124"/>
  <c r="U12" i="124"/>
  <c r="T12" i="124"/>
  <c r="S12" i="124"/>
  <c r="R12" i="124"/>
  <c r="P12" i="124"/>
  <c r="O12" i="124"/>
  <c r="N12" i="124"/>
  <c r="M12" i="124"/>
  <c r="L12" i="124"/>
  <c r="K12" i="124"/>
  <c r="J12" i="124"/>
  <c r="H12" i="124"/>
  <c r="G12" i="124"/>
  <c r="F12" i="124"/>
  <c r="E12" i="124"/>
  <c r="D12" i="124"/>
  <c r="C12" i="124"/>
  <c r="B12" i="124"/>
  <c r="X11" i="124"/>
  <c r="W11" i="124"/>
  <c r="V11" i="124"/>
  <c r="U11" i="124"/>
  <c r="T11" i="124"/>
  <c r="S11" i="124"/>
  <c r="R11" i="124"/>
  <c r="P11" i="124"/>
  <c r="O11" i="124"/>
  <c r="N11" i="124"/>
  <c r="M11" i="124"/>
  <c r="L11" i="124"/>
  <c r="K11" i="124"/>
  <c r="J11" i="124"/>
  <c r="H11" i="124"/>
  <c r="G11" i="124"/>
  <c r="F11" i="124"/>
  <c r="E11" i="124"/>
  <c r="D11" i="124"/>
  <c r="C11" i="124"/>
  <c r="B11" i="124"/>
  <c r="X10" i="124"/>
  <c r="W10" i="124"/>
  <c r="V10" i="124"/>
  <c r="U10" i="124"/>
  <c r="T10" i="124"/>
  <c r="S10" i="124"/>
  <c r="R10" i="124"/>
  <c r="P10" i="124"/>
  <c r="O10" i="124"/>
  <c r="N10" i="124"/>
  <c r="M10" i="124"/>
  <c r="L10" i="124"/>
  <c r="K10" i="124"/>
  <c r="J10" i="124"/>
  <c r="H10" i="124"/>
  <c r="G10" i="124"/>
  <c r="F10" i="124"/>
  <c r="E10" i="124"/>
  <c r="D10" i="124"/>
  <c r="C10" i="124"/>
  <c r="B10" i="124"/>
  <c r="X9" i="124"/>
  <c r="W9" i="124"/>
  <c r="V9" i="124"/>
  <c r="U9" i="124"/>
  <c r="T9" i="124"/>
  <c r="S9" i="124"/>
  <c r="R9" i="124"/>
  <c r="P9" i="124"/>
  <c r="O9" i="124"/>
  <c r="N9" i="124"/>
  <c r="M9" i="124"/>
  <c r="L9" i="124"/>
  <c r="K9" i="124"/>
  <c r="J9" i="124"/>
  <c r="H9" i="124"/>
  <c r="G9" i="124"/>
  <c r="F9" i="124"/>
  <c r="E9" i="124"/>
  <c r="D9" i="124"/>
  <c r="C9" i="124"/>
  <c r="B9" i="124"/>
  <c r="X8" i="124"/>
  <c r="W8" i="124"/>
  <c r="V8" i="124"/>
  <c r="U8" i="124"/>
  <c r="T8" i="124"/>
  <c r="S8" i="124"/>
  <c r="R8" i="124"/>
  <c r="P8" i="124"/>
  <c r="O8" i="124"/>
  <c r="N8" i="124"/>
  <c r="M8" i="124"/>
  <c r="L8" i="124"/>
  <c r="K8" i="124"/>
  <c r="J8" i="124"/>
  <c r="H8" i="124"/>
  <c r="G8" i="124"/>
  <c r="F8" i="124"/>
  <c r="E8" i="124"/>
  <c r="D8" i="124"/>
  <c r="C8" i="124"/>
  <c r="B8" i="124"/>
  <c r="X40" i="123"/>
  <c r="W40" i="123"/>
  <c r="V40" i="123"/>
  <c r="U40" i="123"/>
  <c r="T40" i="123"/>
  <c r="S40" i="123"/>
  <c r="R40" i="123"/>
  <c r="P40" i="123"/>
  <c r="O40" i="123"/>
  <c r="N40" i="123"/>
  <c r="M40" i="123"/>
  <c r="L40" i="123"/>
  <c r="K40" i="123"/>
  <c r="J40" i="123"/>
  <c r="H40" i="123"/>
  <c r="G40" i="123"/>
  <c r="F40" i="123"/>
  <c r="E40" i="123"/>
  <c r="D40" i="123"/>
  <c r="C40" i="123"/>
  <c r="B40" i="123"/>
  <c r="X39" i="123"/>
  <c r="W39" i="123"/>
  <c r="V39" i="123"/>
  <c r="U39" i="123"/>
  <c r="T39" i="123"/>
  <c r="S39" i="123"/>
  <c r="R39" i="123"/>
  <c r="P39" i="123"/>
  <c r="O39" i="123"/>
  <c r="N39" i="123"/>
  <c r="M39" i="123"/>
  <c r="L39" i="123"/>
  <c r="K39" i="123"/>
  <c r="J39" i="123"/>
  <c r="H39" i="123"/>
  <c r="G39" i="123"/>
  <c r="F39" i="123"/>
  <c r="E39" i="123"/>
  <c r="D39" i="123"/>
  <c r="C39" i="123"/>
  <c r="B39" i="123"/>
  <c r="X38" i="123"/>
  <c r="W38" i="123"/>
  <c r="V38" i="123"/>
  <c r="U38" i="123"/>
  <c r="T38" i="123"/>
  <c r="S38" i="123"/>
  <c r="R38" i="123"/>
  <c r="P38" i="123"/>
  <c r="O38" i="123"/>
  <c r="N38" i="123"/>
  <c r="M38" i="123"/>
  <c r="L38" i="123"/>
  <c r="K38" i="123"/>
  <c r="J38" i="123"/>
  <c r="H38" i="123"/>
  <c r="G38" i="123"/>
  <c r="F38" i="123"/>
  <c r="E38" i="123"/>
  <c r="D38" i="123"/>
  <c r="C38" i="123"/>
  <c r="B38" i="123"/>
  <c r="X37" i="123"/>
  <c r="W37" i="123"/>
  <c r="V37" i="123"/>
  <c r="U37" i="123"/>
  <c r="T37" i="123"/>
  <c r="S37" i="123"/>
  <c r="R37" i="123"/>
  <c r="P37" i="123"/>
  <c r="O37" i="123"/>
  <c r="N37" i="123"/>
  <c r="M37" i="123"/>
  <c r="L37" i="123"/>
  <c r="K37" i="123"/>
  <c r="J37" i="123"/>
  <c r="H37" i="123"/>
  <c r="G37" i="123"/>
  <c r="F37" i="123"/>
  <c r="E37" i="123"/>
  <c r="D37" i="123"/>
  <c r="C37" i="123"/>
  <c r="B37" i="123"/>
  <c r="X36" i="123"/>
  <c r="W36" i="123"/>
  <c r="V36" i="123"/>
  <c r="U36" i="123"/>
  <c r="T36" i="123"/>
  <c r="S36" i="123"/>
  <c r="R36" i="123"/>
  <c r="P36" i="123"/>
  <c r="O36" i="123"/>
  <c r="N36" i="123"/>
  <c r="M36" i="123"/>
  <c r="L36" i="123"/>
  <c r="K36" i="123"/>
  <c r="J36" i="123"/>
  <c r="H36" i="123"/>
  <c r="G36" i="123"/>
  <c r="F36" i="123"/>
  <c r="E36" i="123"/>
  <c r="D36" i="123"/>
  <c r="C36" i="123"/>
  <c r="B36" i="123"/>
  <c r="X35" i="123"/>
  <c r="W35" i="123"/>
  <c r="V35" i="123"/>
  <c r="U35" i="123"/>
  <c r="T35" i="123"/>
  <c r="S35" i="123"/>
  <c r="R35" i="123"/>
  <c r="P35" i="123"/>
  <c r="O35" i="123"/>
  <c r="N35" i="123"/>
  <c r="M35" i="123"/>
  <c r="L35" i="123"/>
  <c r="K35" i="123"/>
  <c r="J35" i="123"/>
  <c r="H35" i="123"/>
  <c r="G35" i="123"/>
  <c r="F35" i="123"/>
  <c r="E35" i="123"/>
  <c r="D35" i="123"/>
  <c r="C35" i="123"/>
  <c r="B35" i="123"/>
  <c r="X31" i="123"/>
  <c r="W31" i="123"/>
  <c r="V31" i="123"/>
  <c r="U31" i="123"/>
  <c r="T31" i="123"/>
  <c r="S31" i="123"/>
  <c r="R31" i="123"/>
  <c r="P31" i="123"/>
  <c r="O31" i="123"/>
  <c r="N31" i="123"/>
  <c r="M31" i="123"/>
  <c r="L31" i="123"/>
  <c r="K31" i="123"/>
  <c r="J31" i="123"/>
  <c r="H31" i="123"/>
  <c r="G31" i="123"/>
  <c r="F31" i="123"/>
  <c r="E31" i="123"/>
  <c r="D31" i="123"/>
  <c r="C31" i="123"/>
  <c r="B31" i="123"/>
  <c r="X30" i="123"/>
  <c r="W30" i="123"/>
  <c r="V30" i="123"/>
  <c r="U30" i="123"/>
  <c r="T30" i="123"/>
  <c r="S30" i="123"/>
  <c r="R30" i="123"/>
  <c r="P30" i="123"/>
  <c r="O30" i="123"/>
  <c r="N30" i="123"/>
  <c r="M30" i="123"/>
  <c r="L30" i="123"/>
  <c r="K30" i="123"/>
  <c r="J30" i="123"/>
  <c r="H30" i="123"/>
  <c r="G30" i="123"/>
  <c r="F30" i="123"/>
  <c r="E30" i="123"/>
  <c r="D30" i="123"/>
  <c r="C30" i="123"/>
  <c r="B30" i="123"/>
  <c r="X29" i="123"/>
  <c r="W29" i="123"/>
  <c r="V29" i="123"/>
  <c r="U29" i="123"/>
  <c r="T29" i="123"/>
  <c r="S29" i="123"/>
  <c r="R29" i="123"/>
  <c r="P29" i="123"/>
  <c r="O29" i="123"/>
  <c r="N29" i="123"/>
  <c r="M29" i="123"/>
  <c r="L29" i="123"/>
  <c r="K29" i="123"/>
  <c r="J29" i="123"/>
  <c r="H29" i="123"/>
  <c r="G29" i="123"/>
  <c r="F29" i="123"/>
  <c r="E29" i="123"/>
  <c r="D29" i="123"/>
  <c r="C29" i="123"/>
  <c r="B29" i="123"/>
  <c r="X28" i="123"/>
  <c r="W28" i="123"/>
  <c r="V28" i="123"/>
  <c r="U28" i="123"/>
  <c r="T28" i="123"/>
  <c r="S28" i="123"/>
  <c r="R28" i="123"/>
  <c r="P28" i="123"/>
  <c r="O28" i="123"/>
  <c r="N28" i="123"/>
  <c r="M28" i="123"/>
  <c r="L28" i="123"/>
  <c r="K28" i="123"/>
  <c r="J28" i="123"/>
  <c r="H28" i="123"/>
  <c r="G28" i="123"/>
  <c r="F28" i="123"/>
  <c r="E28" i="123"/>
  <c r="D28" i="123"/>
  <c r="C28" i="123"/>
  <c r="B28" i="123"/>
  <c r="X27" i="123"/>
  <c r="W27" i="123"/>
  <c r="V27" i="123"/>
  <c r="U27" i="123"/>
  <c r="T27" i="123"/>
  <c r="S27" i="123"/>
  <c r="R27" i="123"/>
  <c r="P27" i="123"/>
  <c r="O27" i="123"/>
  <c r="N27" i="123"/>
  <c r="M27" i="123"/>
  <c r="L27" i="123"/>
  <c r="K27" i="123"/>
  <c r="J27" i="123"/>
  <c r="H27" i="123"/>
  <c r="G27" i="123"/>
  <c r="F27" i="123"/>
  <c r="E27" i="123"/>
  <c r="D27" i="123"/>
  <c r="C27" i="123"/>
  <c r="B27" i="123"/>
  <c r="X26" i="123"/>
  <c r="W26" i="123"/>
  <c r="V26" i="123"/>
  <c r="U26" i="123"/>
  <c r="T26" i="123"/>
  <c r="S26" i="123"/>
  <c r="R26" i="123"/>
  <c r="P26" i="123"/>
  <c r="O26" i="123"/>
  <c r="N26" i="123"/>
  <c r="M26" i="123"/>
  <c r="L26" i="123"/>
  <c r="K26" i="123"/>
  <c r="J26" i="123"/>
  <c r="H26" i="123"/>
  <c r="G26" i="123"/>
  <c r="F26" i="123"/>
  <c r="E26" i="123"/>
  <c r="D26" i="123"/>
  <c r="C26" i="123"/>
  <c r="B26" i="123"/>
  <c r="X22" i="123"/>
  <c r="W22" i="123"/>
  <c r="V22" i="123"/>
  <c r="U22" i="123"/>
  <c r="T22" i="123"/>
  <c r="S22" i="123"/>
  <c r="R22" i="123"/>
  <c r="P22" i="123"/>
  <c r="O22" i="123"/>
  <c r="N22" i="123"/>
  <c r="M22" i="123"/>
  <c r="L22" i="123"/>
  <c r="K22" i="123"/>
  <c r="J22" i="123"/>
  <c r="H22" i="123"/>
  <c r="G22" i="123"/>
  <c r="F22" i="123"/>
  <c r="E22" i="123"/>
  <c r="D22" i="123"/>
  <c r="C22" i="123"/>
  <c r="B22" i="123"/>
  <c r="X21" i="123"/>
  <c r="W21" i="123"/>
  <c r="V21" i="123"/>
  <c r="U21" i="123"/>
  <c r="T21" i="123"/>
  <c r="S21" i="123"/>
  <c r="R21" i="123"/>
  <c r="P21" i="123"/>
  <c r="O21" i="123"/>
  <c r="N21" i="123"/>
  <c r="M21" i="123"/>
  <c r="L21" i="123"/>
  <c r="K21" i="123"/>
  <c r="J21" i="123"/>
  <c r="H21" i="123"/>
  <c r="G21" i="123"/>
  <c r="F21" i="123"/>
  <c r="E21" i="123"/>
  <c r="D21" i="123"/>
  <c r="C21" i="123"/>
  <c r="B21" i="123"/>
  <c r="X20" i="123"/>
  <c r="W20" i="123"/>
  <c r="V20" i="123"/>
  <c r="U20" i="123"/>
  <c r="T20" i="123"/>
  <c r="S20" i="123"/>
  <c r="R20" i="123"/>
  <c r="P20" i="123"/>
  <c r="O20" i="123"/>
  <c r="N20" i="123"/>
  <c r="M20" i="123"/>
  <c r="L20" i="123"/>
  <c r="K20" i="123"/>
  <c r="J20" i="123"/>
  <c r="H20" i="123"/>
  <c r="G20" i="123"/>
  <c r="F20" i="123"/>
  <c r="E20" i="123"/>
  <c r="D20" i="123"/>
  <c r="C20" i="123"/>
  <c r="B20" i="123"/>
  <c r="X19" i="123"/>
  <c r="W19" i="123"/>
  <c r="V19" i="123"/>
  <c r="U19" i="123"/>
  <c r="T19" i="123"/>
  <c r="S19" i="123"/>
  <c r="R19" i="123"/>
  <c r="P19" i="123"/>
  <c r="O19" i="123"/>
  <c r="N19" i="123"/>
  <c r="M19" i="123"/>
  <c r="L19" i="123"/>
  <c r="K19" i="123"/>
  <c r="J19" i="123"/>
  <c r="H19" i="123"/>
  <c r="G19" i="123"/>
  <c r="F19" i="123"/>
  <c r="E19" i="123"/>
  <c r="D19" i="123"/>
  <c r="C19" i="123"/>
  <c r="B19" i="123"/>
  <c r="X18" i="123"/>
  <c r="W18" i="123"/>
  <c r="V18" i="123"/>
  <c r="U18" i="123"/>
  <c r="T18" i="123"/>
  <c r="S18" i="123"/>
  <c r="R18" i="123"/>
  <c r="P18" i="123"/>
  <c r="O18" i="123"/>
  <c r="N18" i="123"/>
  <c r="M18" i="123"/>
  <c r="L18" i="123"/>
  <c r="K18" i="123"/>
  <c r="J18" i="123"/>
  <c r="H18" i="123"/>
  <c r="G18" i="123"/>
  <c r="F18" i="123"/>
  <c r="E18" i="123"/>
  <c r="D18" i="123"/>
  <c r="C18" i="123"/>
  <c r="B18" i="123"/>
  <c r="X17" i="123"/>
  <c r="W17" i="123"/>
  <c r="V17" i="123"/>
  <c r="U17" i="123"/>
  <c r="T17" i="123"/>
  <c r="S17" i="123"/>
  <c r="R17" i="123"/>
  <c r="P17" i="123"/>
  <c r="O17" i="123"/>
  <c r="N17" i="123"/>
  <c r="M17" i="123"/>
  <c r="L17" i="123"/>
  <c r="K17" i="123"/>
  <c r="J17" i="123"/>
  <c r="H17" i="123"/>
  <c r="G17" i="123"/>
  <c r="F17" i="123"/>
  <c r="E17" i="123"/>
  <c r="D17" i="123"/>
  <c r="C17" i="123"/>
  <c r="B17" i="123"/>
  <c r="X13" i="123"/>
  <c r="W13" i="123"/>
  <c r="V13" i="123"/>
  <c r="U13" i="123"/>
  <c r="T13" i="123"/>
  <c r="S13" i="123"/>
  <c r="R13" i="123"/>
  <c r="P13" i="123"/>
  <c r="O13" i="123"/>
  <c r="N13" i="123"/>
  <c r="M13" i="123"/>
  <c r="L13" i="123"/>
  <c r="K13" i="123"/>
  <c r="J13" i="123"/>
  <c r="H13" i="123"/>
  <c r="G13" i="123"/>
  <c r="F13" i="123"/>
  <c r="E13" i="123"/>
  <c r="D13" i="123"/>
  <c r="C13" i="123"/>
  <c r="B13" i="123"/>
  <c r="X12" i="123"/>
  <c r="W12" i="123"/>
  <c r="V12" i="123"/>
  <c r="U12" i="123"/>
  <c r="T12" i="123"/>
  <c r="S12" i="123"/>
  <c r="R12" i="123"/>
  <c r="P12" i="123"/>
  <c r="O12" i="123"/>
  <c r="N12" i="123"/>
  <c r="M12" i="123"/>
  <c r="L12" i="123"/>
  <c r="K12" i="123"/>
  <c r="J12" i="123"/>
  <c r="H12" i="123"/>
  <c r="G12" i="123"/>
  <c r="F12" i="123"/>
  <c r="E12" i="123"/>
  <c r="D12" i="123"/>
  <c r="C12" i="123"/>
  <c r="B12" i="123"/>
  <c r="X11" i="123"/>
  <c r="W11" i="123"/>
  <c r="V11" i="123"/>
  <c r="U11" i="123"/>
  <c r="T11" i="123"/>
  <c r="S11" i="123"/>
  <c r="R11" i="123"/>
  <c r="P11" i="123"/>
  <c r="O11" i="123"/>
  <c r="N11" i="123"/>
  <c r="M11" i="123"/>
  <c r="L11" i="123"/>
  <c r="K11" i="123"/>
  <c r="J11" i="123"/>
  <c r="H11" i="123"/>
  <c r="G11" i="123"/>
  <c r="F11" i="123"/>
  <c r="E11" i="123"/>
  <c r="D11" i="123"/>
  <c r="C11" i="123"/>
  <c r="B11" i="123"/>
  <c r="X10" i="123"/>
  <c r="W10" i="123"/>
  <c r="V10" i="123"/>
  <c r="U10" i="123"/>
  <c r="T10" i="123"/>
  <c r="S10" i="123"/>
  <c r="R10" i="123"/>
  <c r="P10" i="123"/>
  <c r="O10" i="123"/>
  <c r="N10" i="123"/>
  <c r="M10" i="123"/>
  <c r="L10" i="123"/>
  <c r="K10" i="123"/>
  <c r="J10" i="123"/>
  <c r="H10" i="123"/>
  <c r="G10" i="123"/>
  <c r="F10" i="123"/>
  <c r="E10" i="123"/>
  <c r="D10" i="123"/>
  <c r="C10" i="123"/>
  <c r="B10" i="123"/>
  <c r="X9" i="123"/>
  <c r="W9" i="123"/>
  <c r="V9" i="123"/>
  <c r="U9" i="123"/>
  <c r="T9" i="123"/>
  <c r="S9" i="123"/>
  <c r="R9" i="123"/>
  <c r="P9" i="123"/>
  <c r="O9" i="123"/>
  <c r="N9" i="123"/>
  <c r="M9" i="123"/>
  <c r="L9" i="123"/>
  <c r="K9" i="123"/>
  <c r="J9" i="123"/>
  <c r="H9" i="123"/>
  <c r="G9" i="123"/>
  <c r="F9" i="123"/>
  <c r="E9" i="123"/>
  <c r="D9" i="123"/>
  <c r="C9" i="123"/>
  <c r="B9" i="123"/>
  <c r="X8" i="123"/>
  <c r="W8" i="123"/>
  <c r="V8" i="123"/>
  <c r="U8" i="123"/>
  <c r="T8" i="123"/>
  <c r="S8" i="123"/>
  <c r="R8" i="123"/>
  <c r="P8" i="123"/>
  <c r="O8" i="123"/>
  <c r="N8" i="123"/>
  <c r="M8" i="123"/>
  <c r="L8" i="123"/>
  <c r="K8" i="123"/>
  <c r="J8" i="123"/>
  <c r="H8" i="123"/>
  <c r="G8" i="123"/>
  <c r="F8" i="123"/>
  <c r="E8" i="123"/>
  <c r="D8" i="123"/>
  <c r="C8" i="123"/>
  <c r="B8" i="123"/>
  <c r="X40" i="122"/>
  <c r="W40" i="122"/>
  <c r="V40" i="122"/>
  <c r="U40" i="122"/>
  <c r="T40" i="122"/>
  <c r="S40" i="122"/>
  <c r="R40" i="122"/>
  <c r="P40" i="122"/>
  <c r="O40" i="122"/>
  <c r="N40" i="122"/>
  <c r="M40" i="122"/>
  <c r="L40" i="122"/>
  <c r="K40" i="122"/>
  <c r="J40" i="122"/>
  <c r="H40" i="122"/>
  <c r="G40" i="122"/>
  <c r="F40" i="122"/>
  <c r="E40" i="122"/>
  <c r="D40" i="122"/>
  <c r="C40" i="122"/>
  <c r="B40" i="122"/>
  <c r="X39" i="122"/>
  <c r="W39" i="122"/>
  <c r="V39" i="122"/>
  <c r="U39" i="122"/>
  <c r="T39" i="122"/>
  <c r="S39" i="122"/>
  <c r="R39" i="122"/>
  <c r="P39" i="122"/>
  <c r="O39" i="122"/>
  <c r="N39" i="122"/>
  <c r="M39" i="122"/>
  <c r="L39" i="122"/>
  <c r="K39" i="122"/>
  <c r="J39" i="122"/>
  <c r="H39" i="122"/>
  <c r="G39" i="122"/>
  <c r="F39" i="122"/>
  <c r="E39" i="122"/>
  <c r="D39" i="122"/>
  <c r="C39" i="122"/>
  <c r="B39" i="122"/>
  <c r="X38" i="122"/>
  <c r="W38" i="122"/>
  <c r="V38" i="122"/>
  <c r="U38" i="122"/>
  <c r="T38" i="122"/>
  <c r="S38" i="122"/>
  <c r="R38" i="122"/>
  <c r="P38" i="122"/>
  <c r="O38" i="122"/>
  <c r="N38" i="122"/>
  <c r="M38" i="122"/>
  <c r="L38" i="122"/>
  <c r="K38" i="122"/>
  <c r="J38" i="122"/>
  <c r="H38" i="122"/>
  <c r="G38" i="122"/>
  <c r="F38" i="122"/>
  <c r="E38" i="122"/>
  <c r="D38" i="122"/>
  <c r="C38" i="122"/>
  <c r="B38" i="122"/>
  <c r="X37" i="122"/>
  <c r="W37" i="122"/>
  <c r="V37" i="122"/>
  <c r="U37" i="122"/>
  <c r="T37" i="122"/>
  <c r="S37" i="122"/>
  <c r="R37" i="122"/>
  <c r="P37" i="122"/>
  <c r="O37" i="122"/>
  <c r="N37" i="122"/>
  <c r="M37" i="122"/>
  <c r="L37" i="122"/>
  <c r="K37" i="122"/>
  <c r="J37" i="122"/>
  <c r="H37" i="122"/>
  <c r="G37" i="122"/>
  <c r="F37" i="122"/>
  <c r="E37" i="122"/>
  <c r="D37" i="122"/>
  <c r="C37" i="122"/>
  <c r="B37" i="122"/>
  <c r="X36" i="122"/>
  <c r="W36" i="122"/>
  <c r="V36" i="122"/>
  <c r="U36" i="122"/>
  <c r="T36" i="122"/>
  <c r="S36" i="122"/>
  <c r="R36" i="122"/>
  <c r="P36" i="122"/>
  <c r="O36" i="122"/>
  <c r="N36" i="122"/>
  <c r="M36" i="122"/>
  <c r="L36" i="122"/>
  <c r="K36" i="122"/>
  <c r="J36" i="122"/>
  <c r="H36" i="122"/>
  <c r="G36" i="122"/>
  <c r="F36" i="122"/>
  <c r="E36" i="122"/>
  <c r="D36" i="122"/>
  <c r="C36" i="122"/>
  <c r="B36" i="122"/>
  <c r="X35" i="122"/>
  <c r="W35" i="122"/>
  <c r="V35" i="122"/>
  <c r="U35" i="122"/>
  <c r="T35" i="122"/>
  <c r="S35" i="122"/>
  <c r="R35" i="122"/>
  <c r="P35" i="122"/>
  <c r="O35" i="122"/>
  <c r="N35" i="122"/>
  <c r="M35" i="122"/>
  <c r="L35" i="122"/>
  <c r="K35" i="122"/>
  <c r="J35" i="122"/>
  <c r="H35" i="122"/>
  <c r="G35" i="122"/>
  <c r="F35" i="122"/>
  <c r="E35" i="122"/>
  <c r="D35" i="122"/>
  <c r="C35" i="122"/>
  <c r="B35" i="122"/>
  <c r="X31" i="122"/>
  <c r="W31" i="122"/>
  <c r="V31" i="122"/>
  <c r="U31" i="122"/>
  <c r="T31" i="122"/>
  <c r="S31" i="122"/>
  <c r="R31" i="122"/>
  <c r="P31" i="122"/>
  <c r="O31" i="122"/>
  <c r="N31" i="122"/>
  <c r="M31" i="122"/>
  <c r="L31" i="122"/>
  <c r="K31" i="122"/>
  <c r="J31" i="122"/>
  <c r="H31" i="122"/>
  <c r="G31" i="122"/>
  <c r="F31" i="122"/>
  <c r="E31" i="122"/>
  <c r="D31" i="122"/>
  <c r="C31" i="122"/>
  <c r="B31" i="122"/>
  <c r="X30" i="122"/>
  <c r="W30" i="122"/>
  <c r="V30" i="122"/>
  <c r="U30" i="122"/>
  <c r="T30" i="122"/>
  <c r="S30" i="122"/>
  <c r="R30" i="122"/>
  <c r="P30" i="122"/>
  <c r="O30" i="122"/>
  <c r="N30" i="122"/>
  <c r="M30" i="122"/>
  <c r="L30" i="122"/>
  <c r="K30" i="122"/>
  <c r="J30" i="122"/>
  <c r="H30" i="122"/>
  <c r="G30" i="122"/>
  <c r="F30" i="122"/>
  <c r="E30" i="122"/>
  <c r="D30" i="122"/>
  <c r="C30" i="122"/>
  <c r="B30" i="122"/>
  <c r="X29" i="122"/>
  <c r="W29" i="122"/>
  <c r="V29" i="122"/>
  <c r="U29" i="122"/>
  <c r="T29" i="122"/>
  <c r="S29" i="122"/>
  <c r="R29" i="122"/>
  <c r="P29" i="122"/>
  <c r="O29" i="122"/>
  <c r="N29" i="122"/>
  <c r="M29" i="122"/>
  <c r="L29" i="122"/>
  <c r="K29" i="122"/>
  <c r="J29" i="122"/>
  <c r="H29" i="122"/>
  <c r="G29" i="122"/>
  <c r="F29" i="122"/>
  <c r="E29" i="122"/>
  <c r="D29" i="122"/>
  <c r="C29" i="122"/>
  <c r="B29" i="122"/>
  <c r="X28" i="122"/>
  <c r="W28" i="122"/>
  <c r="V28" i="122"/>
  <c r="U28" i="122"/>
  <c r="T28" i="122"/>
  <c r="S28" i="122"/>
  <c r="R28" i="122"/>
  <c r="P28" i="122"/>
  <c r="O28" i="122"/>
  <c r="N28" i="122"/>
  <c r="M28" i="122"/>
  <c r="L28" i="122"/>
  <c r="K28" i="122"/>
  <c r="J28" i="122"/>
  <c r="H28" i="122"/>
  <c r="G28" i="122"/>
  <c r="F28" i="122"/>
  <c r="E28" i="122"/>
  <c r="D28" i="122"/>
  <c r="C28" i="122"/>
  <c r="B28" i="122"/>
  <c r="X27" i="122"/>
  <c r="W27" i="122"/>
  <c r="V27" i="122"/>
  <c r="U27" i="122"/>
  <c r="T27" i="122"/>
  <c r="S27" i="122"/>
  <c r="R27" i="122"/>
  <c r="P27" i="122"/>
  <c r="O27" i="122"/>
  <c r="N27" i="122"/>
  <c r="M27" i="122"/>
  <c r="L27" i="122"/>
  <c r="K27" i="122"/>
  <c r="J27" i="122"/>
  <c r="H27" i="122"/>
  <c r="G27" i="122"/>
  <c r="F27" i="122"/>
  <c r="E27" i="122"/>
  <c r="D27" i="122"/>
  <c r="C27" i="122"/>
  <c r="B27" i="122"/>
  <c r="X26" i="122"/>
  <c r="W26" i="122"/>
  <c r="V26" i="122"/>
  <c r="U26" i="122"/>
  <c r="T26" i="122"/>
  <c r="S26" i="122"/>
  <c r="R26" i="122"/>
  <c r="P26" i="122"/>
  <c r="O26" i="122"/>
  <c r="N26" i="122"/>
  <c r="M26" i="122"/>
  <c r="L26" i="122"/>
  <c r="K26" i="122"/>
  <c r="J26" i="122"/>
  <c r="H26" i="122"/>
  <c r="G26" i="122"/>
  <c r="F26" i="122"/>
  <c r="E26" i="122"/>
  <c r="D26" i="122"/>
  <c r="C26" i="122"/>
  <c r="B26" i="122"/>
  <c r="X22" i="122"/>
  <c r="W22" i="122"/>
  <c r="V22" i="122"/>
  <c r="U22" i="122"/>
  <c r="T22" i="122"/>
  <c r="S22" i="122"/>
  <c r="R22" i="122"/>
  <c r="P22" i="122"/>
  <c r="O22" i="122"/>
  <c r="N22" i="122"/>
  <c r="M22" i="122"/>
  <c r="L22" i="122"/>
  <c r="K22" i="122"/>
  <c r="J22" i="122"/>
  <c r="H22" i="122"/>
  <c r="G22" i="122"/>
  <c r="F22" i="122"/>
  <c r="E22" i="122"/>
  <c r="D22" i="122"/>
  <c r="C22" i="122"/>
  <c r="B22" i="122"/>
  <c r="X21" i="122"/>
  <c r="W21" i="122"/>
  <c r="V21" i="122"/>
  <c r="U21" i="122"/>
  <c r="T21" i="122"/>
  <c r="S21" i="122"/>
  <c r="R21" i="122"/>
  <c r="P21" i="122"/>
  <c r="O21" i="122"/>
  <c r="N21" i="122"/>
  <c r="M21" i="122"/>
  <c r="L21" i="122"/>
  <c r="K21" i="122"/>
  <c r="J21" i="122"/>
  <c r="H21" i="122"/>
  <c r="G21" i="122"/>
  <c r="F21" i="122"/>
  <c r="E21" i="122"/>
  <c r="D21" i="122"/>
  <c r="C21" i="122"/>
  <c r="B21" i="122"/>
  <c r="X20" i="122"/>
  <c r="W20" i="122"/>
  <c r="V20" i="122"/>
  <c r="U20" i="122"/>
  <c r="T20" i="122"/>
  <c r="S20" i="122"/>
  <c r="R20" i="122"/>
  <c r="P20" i="122"/>
  <c r="O20" i="122"/>
  <c r="N20" i="122"/>
  <c r="M20" i="122"/>
  <c r="L20" i="122"/>
  <c r="K20" i="122"/>
  <c r="J20" i="122"/>
  <c r="H20" i="122"/>
  <c r="G20" i="122"/>
  <c r="F20" i="122"/>
  <c r="E20" i="122"/>
  <c r="D20" i="122"/>
  <c r="C20" i="122"/>
  <c r="B20" i="122"/>
  <c r="X19" i="122"/>
  <c r="W19" i="122"/>
  <c r="V19" i="122"/>
  <c r="U19" i="122"/>
  <c r="T19" i="122"/>
  <c r="S19" i="122"/>
  <c r="R19" i="122"/>
  <c r="P19" i="122"/>
  <c r="O19" i="122"/>
  <c r="N19" i="122"/>
  <c r="M19" i="122"/>
  <c r="L19" i="122"/>
  <c r="K19" i="122"/>
  <c r="J19" i="122"/>
  <c r="H19" i="122"/>
  <c r="G19" i="122"/>
  <c r="F19" i="122"/>
  <c r="E19" i="122"/>
  <c r="D19" i="122"/>
  <c r="C19" i="122"/>
  <c r="B19" i="122"/>
  <c r="X18" i="122"/>
  <c r="W18" i="122"/>
  <c r="V18" i="122"/>
  <c r="U18" i="122"/>
  <c r="T18" i="122"/>
  <c r="S18" i="122"/>
  <c r="R18" i="122"/>
  <c r="P18" i="122"/>
  <c r="O18" i="122"/>
  <c r="N18" i="122"/>
  <c r="M18" i="122"/>
  <c r="L18" i="122"/>
  <c r="K18" i="122"/>
  <c r="J18" i="122"/>
  <c r="H18" i="122"/>
  <c r="G18" i="122"/>
  <c r="F18" i="122"/>
  <c r="E18" i="122"/>
  <c r="D18" i="122"/>
  <c r="C18" i="122"/>
  <c r="B18" i="122"/>
  <c r="X17" i="122"/>
  <c r="W17" i="122"/>
  <c r="V17" i="122"/>
  <c r="U17" i="122"/>
  <c r="T17" i="122"/>
  <c r="S17" i="122"/>
  <c r="R17" i="122"/>
  <c r="P17" i="122"/>
  <c r="O17" i="122"/>
  <c r="N17" i="122"/>
  <c r="M17" i="122"/>
  <c r="L17" i="122"/>
  <c r="K17" i="122"/>
  <c r="J17" i="122"/>
  <c r="H17" i="122"/>
  <c r="G17" i="122"/>
  <c r="F17" i="122"/>
  <c r="E17" i="122"/>
  <c r="D17" i="122"/>
  <c r="C17" i="122"/>
  <c r="B17" i="122"/>
  <c r="X13" i="122"/>
  <c r="W13" i="122"/>
  <c r="V13" i="122"/>
  <c r="U13" i="122"/>
  <c r="T13" i="122"/>
  <c r="S13" i="122"/>
  <c r="R13" i="122"/>
  <c r="P13" i="122"/>
  <c r="O13" i="122"/>
  <c r="N13" i="122"/>
  <c r="M13" i="122"/>
  <c r="L13" i="122"/>
  <c r="K13" i="122"/>
  <c r="J13" i="122"/>
  <c r="H13" i="122"/>
  <c r="G13" i="122"/>
  <c r="F13" i="122"/>
  <c r="E13" i="122"/>
  <c r="D13" i="122"/>
  <c r="C13" i="122"/>
  <c r="B13" i="122"/>
  <c r="X12" i="122"/>
  <c r="W12" i="122"/>
  <c r="V12" i="122"/>
  <c r="U12" i="122"/>
  <c r="T12" i="122"/>
  <c r="S12" i="122"/>
  <c r="R12" i="122"/>
  <c r="P12" i="122"/>
  <c r="O12" i="122"/>
  <c r="N12" i="122"/>
  <c r="M12" i="122"/>
  <c r="L12" i="122"/>
  <c r="K12" i="122"/>
  <c r="J12" i="122"/>
  <c r="H12" i="122"/>
  <c r="G12" i="122"/>
  <c r="F12" i="122"/>
  <c r="E12" i="122"/>
  <c r="D12" i="122"/>
  <c r="C12" i="122"/>
  <c r="B12" i="122"/>
  <c r="X11" i="122"/>
  <c r="W11" i="122"/>
  <c r="V11" i="122"/>
  <c r="U11" i="122"/>
  <c r="T11" i="122"/>
  <c r="S11" i="122"/>
  <c r="R11" i="122"/>
  <c r="P11" i="122"/>
  <c r="O11" i="122"/>
  <c r="N11" i="122"/>
  <c r="M11" i="122"/>
  <c r="L11" i="122"/>
  <c r="K11" i="122"/>
  <c r="J11" i="122"/>
  <c r="H11" i="122"/>
  <c r="G11" i="122"/>
  <c r="F11" i="122"/>
  <c r="E11" i="122"/>
  <c r="D11" i="122"/>
  <c r="C11" i="122"/>
  <c r="B11" i="122"/>
  <c r="X10" i="122"/>
  <c r="W10" i="122"/>
  <c r="V10" i="122"/>
  <c r="U10" i="122"/>
  <c r="T10" i="122"/>
  <c r="S10" i="122"/>
  <c r="R10" i="122"/>
  <c r="P10" i="122"/>
  <c r="O10" i="122"/>
  <c r="N10" i="122"/>
  <c r="M10" i="122"/>
  <c r="L10" i="122"/>
  <c r="K10" i="122"/>
  <c r="J10" i="122"/>
  <c r="H10" i="122"/>
  <c r="G10" i="122"/>
  <c r="F10" i="122"/>
  <c r="E10" i="122"/>
  <c r="D10" i="122"/>
  <c r="C10" i="122"/>
  <c r="B10" i="122"/>
  <c r="X9" i="122"/>
  <c r="W9" i="122"/>
  <c r="V9" i="122"/>
  <c r="U9" i="122"/>
  <c r="T9" i="122"/>
  <c r="S9" i="122"/>
  <c r="R9" i="122"/>
  <c r="P9" i="122"/>
  <c r="O9" i="122"/>
  <c r="N9" i="122"/>
  <c r="M9" i="122"/>
  <c r="L9" i="122"/>
  <c r="K9" i="122"/>
  <c r="J9" i="122"/>
  <c r="H9" i="122"/>
  <c r="G9" i="122"/>
  <c r="F9" i="122"/>
  <c r="E9" i="122"/>
  <c r="D9" i="122"/>
  <c r="C9" i="122"/>
  <c r="B9" i="122"/>
  <c r="X8" i="122"/>
  <c r="W8" i="122"/>
  <c r="V8" i="122"/>
  <c r="U8" i="122"/>
  <c r="T8" i="122"/>
  <c r="S8" i="122"/>
  <c r="R8" i="122"/>
  <c r="P8" i="122"/>
  <c r="O8" i="122"/>
  <c r="N8" i="122"/>
  <c r="M8" i="122"/>
  <c r="L8" i="122"/>
  <c r="K8" i="122"/>
  <c r="J8" i="122"/>
  <c r="H8" i="122"/>
  <c r="G8" i="122"/>
  <c r="F8" i="122"/>
  <c r="E8" i="122"/>
  <c r="D8" i="122"/>
  <c r="C8" i="122"/>
  <c r="B8" i="122"/>
  <c r="X40" i="121"/>
  <c r="W40" i="121"/>
  <c r="V40" i="121"/>
  <c r="U40" i="121"/>
  <c r="T40" i="121"/>
  <c r="S40" i="121"/>
  <c r="R40" i="121"/>
  <c r="P40" i="121"/>
  <c r="O40" i="121"/>
  <c r="N40" i="121"/>
  <c r="M40" i="121"/>
  <c r="L40" i="121"/>
  <c r="K40" i="121"/>
  <c r="J40" i="121"/>
  <c r="H40" i="121"/>
  <c r="G40" i="121"/>
  <c r="F40" i="121"/>
  <c r="E40" i="121"/>
  <c r="D40" i="121"/>
  <c r="C40" i="121"/>
  <c r="B40" i="121"/>
  <c r="X39" i="121"/>
  <c r="W39" i="121"/>
  <c r="V39" i="121"/>
  <c r="U39" i="121"/>
  <c r="T39" i="121"/>
  <c r="S39" i="121"/>
  <c r="R39" i="121"/>
  <c r="P39" i="121"/>
  <c r="O39" i="121"/>
  <c r="N39" i="121"/>
  <c r="M39" i="121"/>
  <c r="L39" i="121"/>
  <c r="K39" i="121"/>
  <c r="J39" i="121"/>
  <c r="H39" i="121"/>
  <c r="G39" i="121"/>
  <c r="F39" i="121"/>
  <c r="E39" i="121"/>
  <c r="D39" i="121"/>
  <c r="C39" i="121"/>
  <c r="B39" i="121"/>
  <c r="X38" i="121"/>
  <c r="W38" i="121"/>
  <c r="V38" i="121"/>
  <c r="U38" i="121"/>
  <c r="T38" i="121"/>
  <c r="S38" i="121"/>
  <c r="R38" i="121"/>
  <c r="P38" i="121"/>
  <c r="O38" i="121"/>
  <c r="N38" i="121"/>
  <c r="M38" i="121"/>
  <c r="L38" i="121"/>
  <c r="K38" i="121"/>
  <c r="J38" i="121"/>
  <c r="H38" i="121"/>
  <c r="G38" i="121"/>
  <c r="F38" i="121"/>
  <c r="E38" i="121"/>
  <c r="D38" i="121"/>
  <c r="C38" i="121"/>
  <c r="B38" i="121"/>
  <c r="X37" i="121"/>
  <c r="W37" i="121"/>
  <c r="V37" i="121"/>
  <c r="U37" i="121"/>
  <c r="T37" i="121"/>
  <c r="S37" i="121"/>
  <c r="R37" i="121"/>
  <c r="P37" i="121"/>
  <c r="O37" i="121"/>
  <c r="N37" i="121"/>
  <c r="M37" i="121"/>
  <c r="L37" i="121"/>
  <c r="K37" i="121"/>
  <c r="J37" i="121"/>
  <c r="H37" i="121"/>
  <c r="G37" i="121"/>
  <c r="F37" i="121"/>
  <c r="E37" i="121"/>
  <c r="D37" i="121"/>
  <c r="C37" i="121"/>
  <c r="B37" i="121"/>
  <c r="X36" i="121"/>
  <c r="W36" i="121"/>
  <c r="V36" i="121"/>
  <c r="U36" i="121"/>
  <c r="T36" i="121"/>
  <c r="S36" i="121"/>
  <c r="R36" i="121"/>
  <c r="P36" i="121"/>
  <c r="O36" i="121"/>
  <c r="N36" i="121"/>
  <c r="M36" i="121"/>
  <c r="L36" i="121"/>
  <c r="K36" i="121"/>
  <c r="J36" i="121"/>
  <c r="H36" i="121"/>
  <c r="G36" i="121"/>
  <c r="F36" i="121"/>
  <c r="E36" i="121"/>
  <c r="D36" i="121"/>
  <c r="C36" i="121"/>
  <c r="B36" i="121"/>
  <c r="X35" i="121"/>
  <c r="W35" i="121"/>
  <c r="V35" i="121"/>
  <c r="U35" i="121"/>
  <c r="T35" i="121"/>
  <c r="S35" i="121"/>
  <c r="R35" i="121"/>
  <c r="P35" i="121"/>
  <c r="O35" i="121"/>
  <c r="N35" i="121"/>
  <c r="M35" i="121"/>
  <c r="L35" i="121"/>
  <c r="K35" i="121"/>
  <c r="J35" i="121"/>
  <c r="H35" i="121"/>
  <c r="G35" i="121"/>
  <c r="F35" i="121"/>
  <c r="E35" i="121"/>
  <c r="D35" i="121"/>
  <c r="C35" i="121"/>
  <c r="B35" i="121"/>
  <c r="X31" i="121"/>
  <c r="W31" i="121"/>
  <c r="V31" i="121"/>
  <c r="U31" i="121"/>
  <c r="T31" i="121"/>
  <c r="S31" i="121"/>
  <c r="R31" i="121"/>
  <c r="P31" i="121"/>
  <c r="O31" i="121"/>
  <c r="N31" i="121"/>
  <c r="M31" i="121"/>
  <c r="L31" i="121"/>
  <c r="K31" i="121"/>
  <c r="J31" i="121"/>
  <c r="H31" i="121"/>
  <c r="G31" i="121"/>
  <c r="F31" i="121"/>
  <c r="E31" i="121"/>
  <c r="D31" i="121"/>
  <c r="C31" i="121"/>
  <c r="B31" i="121"/>
  <c r="X30" i="121"/>
  <c r="W30" i="121"/>
  <c r="V30" i="121"/>
  <c r="U30" i="121"/>
  <c r="T30" i="121"/>
  <c r="S30" i="121"/>
  <c r="R30" i="121"/>
  <c r="P30" i="121"/>
  <c r="O30" i="121"/>
  <c r="N30" i="121"/>
  <c r="M30" i="121"/>
  <c r="L30" i="121"/>
  <c r="K30" i="121"/>
  <c r="J30" i="121"/>
  <c r="H30" i="121"/>
  <c r="G30" i="121"/>
  <c r="F30" i="121"/>
  <c r="E30" i="121"/>
  <c r="D30" i="121"/>
  <c r="C30" i="121"/>
  <c r="B30" i="121"/>
  <c r="X29" i="121"/>
  <c r="W29" i="121"/>
  <c r="V29" i="121"/>
  <c r="U29" i="121"/>
  <c r="T29" i="121"/>
  <c r="S29" i="121"/>
  <c r="R29" i="121"/>
  <c r="P29" i="121"/>
  <c r="O29" i="121"/>
  <c r="N29" i="121"/>
  <c r="M29" i="121"/>
  <c r="L29" i="121"/>
  <c r="K29" i="121"/>
  <c r="J29" i="121"/>
  <c r="H29" i="121"/>
  <c r="G29" i="121"/>
  <c r="F29" i="121"/>
  <c r="E29" i="121"/>
  <c r="D29" i="121"/>
  <c r="C29" i="121"/>
  <c r="B29" i="121"/>
  <c r="X28" i="121"/>
  <c r="W28" i="121"/>
  <c r="V28" i="121"/>
  <c r="U28" i="121"/>
  <c r="T28" i="121"/>
  <c r="S28" i="121"/>
  <c r="R28" i="121"/>
  <c r="P28" i="121"/>
  <c r="O28" i="121"/>
  <c r="N28" i="121"/>
  <c r="M28" i="121"/>
  <c r="L28" i="121"/>
  <c r="K28" i="121"/>
  <c r="J28" i="121"/>
  <c r="H28" i="121"/>
  <c r="G28" i="121"/>
  <c r="F28" i="121"/>
  <c r="E28" i="121"/>
  <c r="D28" i="121"/>
  <c r="C28" i="121"/>
  <c r="B28" i="121"/>
  <c r="X27" i="121"/>
  <c r="W27" i="121"/>
  <c r="V27" i="121"/>
  <c r="U27" i="121"/>
  <c r="T27" i="121"/>
  <c r="S27" i="121"/>
  <c r="R27" i="121"/>
  <c r="P27" i="121"/>
  <c r="O27" i="121"/>
  <c r="N27" i="121"/>
  <c r="M27" i="121"/>
  <c r="L27" i="121"/>
  <c r="K27" i="121"/>
  <c r="J27" i="121"/>
  <c r="H27" i="121"/>
  <c r="G27" i="121"/>
  <c r="F27" i="121"/>
  <c r="E27" i="121"/>
  <c r="D27" i="121"/>
  <c r="C27" i="121"/>
  <c r="B27" i="121"/>
  <c r="X26" i="121"/>
  <c r="W26" i="121"/>
  <c r="V26" i="121"/>
  <c r="U26" i="121"/>
  <c r="T26" i="121"/>
  <c r="S26" i="121"/>
  <c r="R26" i="121"/>
  <c r="P26" i="121"/>
  <c r="O26" i="121"/>
  <c r="N26" i="121"/>
  <c r="M26" i="121"/>
  <c r="L26" i="121"/>
  <c r="K26" i="121"/>
  <c r="J26" i="121"/>
  <c r="H26" i="121"/>
  <c r="G26" i="121"/>
  <c r="F26" i="121"/>
  <c r="E26" i="121"/>
  <c r="D26" i="121"/>
  <c r="C26" i="121"/>
  <c r="B26" i="121"/>
  <c r="X22" i="121"/>
  <c r="W22" i="121"/>
  <c r="V22" i="121"/>
  <c r="U22" i="121"/>
  <c r="T22" i="121"/>
  <c r="S22" i="121"/>
  <c r="R22" i="121"/>
  <c r="P22" i="121"/>
  <c r="O22" i="121"/>
  <c r="N22" i="121"/>
  <c r="M22" i="121"/>
  <c r="L22" i="121"/>
  <c r="K22" i="121"/>
  <c r="J22" i="121"/>
  <c r="H22" i="121"/>
  <c r="G22" i="121"/>
  <c r="F22" i="121"/>
  <c r="E22" i="121"/>
  <c r="D22" i="121"/>
  <c r="C22" i="121"/>
  <c r="B22" i="121"/>
  <c r="X21" i="121"/>
  <c r="W21" i="121"/>
  <c r="V21" i="121"/>
  <c r="U21" i="121"/>
  <c r="T21" i="121"/>
  <c r="S21" i="121"/>
  <c r="R21" i="121"/>
  <c r="P21" i="121"/>
  <c r="O21" i="121"/>
  <c r="N21" i="121"/>
  <c r="M21" i="121"/>
  <c r="L21" i="121"/>
  <c r="K21" i="121"/>
  <c r="J21" i="121"/>
  <c r="H21" i="121"/>
  <c r="G21" i="121"/>
  <c r="F21" i="121"/>
  <c r="E21" i="121"/>
  <c r="D21" i="121"/>
  <c r="C21" i="121"/>
  <c r="B21" i="121"/>
  <c r="X20" i="121"/>
  <c r="W20" i="121"/>
  <c r="V20" i="121"/>
  <c r="U20" i="121"/>
  <c r="T20" i="121"/>
  <c r="S20" i="121"/>
  <c r="R20" i="121"/>
  <c r="P20" i="121"/>
  <c r="O20" i="121"/>
  <c r="N20" i="121"/>
  <c r="M20" i="121"/>
  <c r="L20" i="121"/>
  <c r="K20" i="121"/>
  <c r="J20" i="121"/>
  <c r="H20" i="121"/>
  <c r="G20" i="121"/>
  <c r="F20" i="121"/>
  <c r="E20" i="121"/>
  <c r="D20" i="121"/>
  <c r="C20" i="121"/>
  <c r="B20" i="121"/>
  <c r="X19" i="121"/>
  <c r="W19" i="121"/>
  <c r="V19" i="121"/>
  <c r="U19" i="121"/>
  <c r="T19" i="121"/>
  <c r="S19" i="121"/>
  <c r="R19" i="121"/>
  <c r="P19" i="121"/>
  <c r="O19" i="121"/>
  <c r="N19" i="121"/>
  <c r="M19" i="121"/>
  <c r="L19" i="121"/>
  <c r="K19" i="121"/>
  <c r="J19" i="121"/>
  <c r="H19" i="121"/>
  <c r="G19" i="121"/>
  <c r="F19" i="121"/>
  <c r="E19" i="121"/>
  <c r="D19" i="121"/>
  <c r="C19" i="121"/>
  <c r="B19" i="121"/>
  <c r="X18" i="121"/>
  <c r="W18" i="121"/>
  <c r="V18" i="121"/>
  <c r="U18" i="121"/>
  <c r="T18" i="121"/>
  <c r="S18" i="121"/>
  <c r="R18" i="121"/>
  <c r="P18" i="121"/>
  <c r="O18" i="121"/>
  <c r="N18" i="121"/>
  <c r="M18" i="121"/>
  <c r="L18" i="121"/>
  <c r="K18" i="121"/>
  <c r="J18" i="121"/>
  <c r="H18" i="121"/>
  <c r="G18" i="121"/>
  <c r="F18" i="121"/>
  <c r="E18" i="121"/>
  <c r="D18" i="121"/>
  <c r="C18" i="121"/>
  <c r="B18" i="121"/>
  <c r="X17" i="121"/>
  <c r="W17" i="121"/>
  <c r="V17" i="121"/>
  <c r="U17" i="121"/>
  <c r="T17" i="121"/>
  <c r="S17" i="121"/>
  <c r="R17" i="121"/>
  <c r="P17" i="121"/>
  <c r="O17" i="121"/>
  <c r="N17" i="121"/>
  <c r="M17" i="121"/>
  <c r="L17" i="121"/>
  <c r="K17" i="121"/>
  <c r="J17" i="121"/>
  <c r="H17" i="121"/>
  <c r="G17" i="121"/>
  <c r="F17" i="121"/>
  <c r="E17" i="121"/>
  <c r="D17" i="121"/>
  <c r="C17" i="121"/>
  <c r="B17" i="121"/>
  <c r="X13" i="121"/>
  <c r="W13" i="121"/>
  <c r="V13" i="121"/>
  <c r="U13" i="121"/>
  <c r="T13" i="121"/>
  <c r="S13" i="121"/>
  <c r="R13" i="121"/>
  <c r="P13" i="121"/>
  <c r="O13" i="121"/>
  <c r="N13" i="121"/>
  <c r="M13" i="121"/>
  <c r="L13" i="121"/>
  <c r="K13" i="121"/>
  <c r="J13" i="121"/>
  <c r="H13" i="121"/>
  <c r="G13" i="121"/>
  <c r="F13" i="121"/>
  <c r="E13" i="121"/>
  <c r="D13" i="121"/>
  <c r="C13" i="121"/>
  <c r="B13" i="121"/>
  <c r="X12" i="121"/>
  <c r="W12" i="121"/>
  <c r="V12" i="121"/>
  <c r="U12" i="121"/>
  <c r="T12" i="121"/>
  <c r="S12" i="121"/>
  <c r="R12" i="121"/>
  <c r="P12" i="121"/>
  <c r="O12" i="121"/>
  <c r="N12" i="121"/>
  <c r="M12" i="121"/>
  <c r="L12" i="121"/>
  <c r="K12" i="121"/>
  <c r="J12" i="121"/>
  <c r="H12" i="121"/>
  <c r="G12" i="121"/>
  <c r="F12" i="121"/>
  <c r="E12" i="121"/>
  <c r="D12" i="121"/>
  <c r="C12" i="121"/>
  <c r="B12" i="121"/>
  <c r="X11" i="121"/>
  <c r="W11" i="121"/>
  <c r="V11" i="121"/>
  <c r="U11" i="121"/>
  <c r="T11" i="121"/>
  <c r="S11" i="121"/>
  <c r="R11" i="121"/>
  <c r="P11" i="121"/>
  <c r="O11" i="121"/>
  <c r="N11" i="121"/>
  <c r="M11" i="121"/>
  <c r="L11" i="121"/>
  <c r="K11" i="121"/>
  <c r="J11" i="121"/>
  <c r="H11" i="121"/>
  <c r="G11" i="121"/>
  <c r="F11" i="121"/>
  <c r="E11" i="121"/>
  <c r="D11" i="121"/>
  <c r="C11" i="121"/>
  <c r="B11" i="121"/>
  <c r="X10" i="121"/>
  <c r="W10" i="121"/>
  <c r="V10" i="121"/>
  <c r="U10" i="121"/>
  <c r="T10" i="121"/>
  <c r="S10" i="121"/>
  <c r="R10" i="121"/>
  <c r="P10" i="121"/>
  <c r="O10" i="121"/>
  <c r="N10" i="121"/>
  <c r="M10" i="121"/>
  <c r="L10" i="121"/>
  <c r="K10" i="121"/>
  <c r="J10" i="121"/>
  <c r="H10" i="121"/>
  <c r="G10" i="121"/>
  <c r="F10" i="121"/>
  <c r="E10" i="121"/>
  <c r="D10" i="121"/>
  <c r="C10" i="121"/>
  <c r="B10" i="121"/>
  <c r="X9" i="121"/>
  <c r="W9" i="121"/>
  <c r="V9" i="121"/>
  <c r="U9" i="121"/>
  <c r="T9" i="121"/>
  <c r="S9" i="121"/>
  <c r="R9" i="121"/>
  <c r="P9" i="121"/>
  <c r="O9" i="121"/>
  <c r="N9" i="121"/>
  <c r="M9" i="121"/>
  <c r="L9" i="121"/>
  <c r="K9" i="121"/>
  <c r="J9" i="121"/>
  <c r="H9" i="121"/>
  <c r="G9" i="121"/>
  <c r="F9" i="121"/>
  <c r="E9" i="121"/>
  <c r="D9" i="121"/>
  <c r="C9" i="121"/>
  <c r="B9" i="121"/>
  <c r="X8" i="121"/>
  <c r="W8" i="121"/>
  <c r="V8" i="121"/>
  <c r="U8" i="121"/>
  <c r="T8" i="121"/>
  <c r="S8" i="121"/>
  <c r="R8" i="121"/>
  <c r="P8" i="121"/>
  <c r="O8" i="121"/>
  <c r="N8" i="121"/>
  <c r="M8" i="121"/>
  <c r="L8" i="121"/>
  <c r="K8" i="121"/>
  <c r="J8" i="121"/>
  <c r="H8" i="121"/>
  <c r="G8" i="121"/>
  <c r="F8" i="121"/>
  <c r="E8" i="121"/>
  <c r="D8" i="121"/>
  <c r="C8" i="121"/>
  <c r="B8" i="121"/>
</calcChain>
</file>

<file path=xl/sharedStrings.xml><?xml version="1.0" encoding="utf-8"?>
<sst xmlns="http://schemas.openxmlformats.org/spreadsheetml/2006/main" count="1373" uniqueCount="22">
  <si>
    <t>CALENDRIER LUNAIRE</t>
  </si>
  <si>
    <t>JANVIER</t>
  </si>
  <si>
    <t>Lu</t>
  </si>
  <si>
    <t>AVRIL</t>
  </si>
  <si>
    <t>JUILLET</t>
  </si>
  <si>
    <t>OCTOBRE</t>
  </si>
  <si>
    <t>Ma</t>
  </si>
  <si>
    <t>Me</t>
  </si>
  <si>
    <t>Je</t>
  </si>
  <si>
    <t>Ve</t>
  </si>
  <si>
    <t>Sa</t>
  </si>
  <si>
    <t>Di</t>
  </si>
  <si>
    <t>FÉVRIER</t>
  </si>
  <si>
    <t>MAI</t>
  </si>
  <si>
    <t>AOÛT</t>
  </si>
  <si>
    <t>NOVEMBRE</t>
  </si>
  <si>
    <t>MARS</t>
  </si>
  <si>
    <t>JUIN</t>
  </si>
  <si>
    <t>SEPTEMBRE</t>
  </si>
  <si>
    <t>DÉCEMBRE</t>
  </si>
  <si>
    <t xml:space="preserve"> </t>
  </si>
  <si>
    <t>Années disponibles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</si>
</sst>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"/>
    <numFmt numFmtId="165" formatCode="mmmm"/>
  </numFmts>
  <fonts count="11" x14ac:knownFonts="1">
    <font>
      <sz val="10"/>
      <color theme="1"/>
      <name val="Century Gothic"/>
      <family val="2"/>
      <scheme val="minor"/>
    </font>
    <font>
      <sz val="11"/>
      <name val="Century Gothic"/>
      <family val="2"/>
      <scheme val="minor"/>
    </font>
    <font>
      <sz val="10"/>
      <color theme="1" tint="0.14999847407452621"/>
      <name val="Century Gothic"/>
      <family val="2"/>
      <scheme val="minor"/>
    </font>
    <font>
      <sz val="48"/>
      <color theme="1" tint="0.249977111117893"/>
      <name val="Tw Cen MT"/>
      <family val="2"/>
      <scheme val="major"/>
    </font>
    <font>
      <sz val="10"/>
      <color theme="1" tint="0.249977111117893"/>
      <name val="Tw Cen MT"/>
      <family val="2"/>
      <scheme val="major"/>
    </font>
    <font>
      <sz val="64"/>
      <color theme="1" tint="0.249977111117893"/>
      <name val="Tw Cen MT"/>
      <family val="2"/>
      <scheme val="major"/>
    </font>
    <font>
      <sz val="48"/>
      <color theme="0"/>
      <name val="Tw Cen MT"/>
      <family val="2"/>
      <scheme val="major"/>
    </font>
    <font>
      <sz val="48"/>
      <color theme="0"/>
      <name val="Tw Cen MT"/>
      <family val="2"/>
    </font>
    <font>
      <sz val="54"/>
      <color theme="0"/>
      <name val="Tw Cen MT"/>
      <family val="2"/>
      <scheme val="major"/>
    </font>
    <font>
      <sz val="26"/>
      <color theme="3" tint="-0.499984740745262"/>
      <name val="Tw Cen MT"/>
      <family val="2"/>
      <scheme val="major"/>
    </font>
    <font>
      <sz val="10"/>
      <color theme="3" tint="-0.499984740745262"/>
      <name val="Century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thin">
        <color theme="0" tint="-0.1499679555650502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64" fontId="2" fillId="2" borderId="1" xfId="0" applyNumberFormat="1" applyFont="1" applyFill="1" applyBorder="1" applyAlignment="1">
      <alignment horizontal="left" vertical="top"/>
    </xf>
    <xf numFmtId="164" fontId="2" fillId="2" borderId="3" xfId="0" applyNumberFormat="1" applyFont="1" applyFill="1" applyBorder="1" applyAlignment="1">
      <alignment horizontal="left" vertical="top"/>
    </xf>
    <xf numFmtId="164" fontId="2" fillId="2" borderId="4" xfId="0" applyNumberFormat="1" applyFont="1" applyFill="1" applyBorder="1" applyAlignment="1">
      <alignment horizontal="left" vertical="top"/>
    </xf>
    <xf numFmtId="164" fontId="2" fillId="2" borderId="5" xfId="0" applyNumberFormat="1" applyFont="1" applyFill="1" applyBorder="1" applyAlignment="1">
      <alignment horizontal="left" vertical="top"/>
    </xf>
    <xf numFmtId="164" fontId="2" fillId="2" borderId="2" xfId="0" applyNumberFormat="1" applyFont="1" applyFill="1" applyBorder="1" applyAlignment="1">
      <alignment horizontal="left" vertical="top"/>
    </xf>
    <xf numFmtId="164" fontId="2" fillId="2" borderId="6" xfId="0" applyNumberFormat="1" applyFont="1" applyFill="1" applyBorder="1" applyAlignment="1">
      <alignment horizontal="left" vertical="top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indent="2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3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3" borderId="8" xfId="0" applyFont="1" applyFill="1" applyBorder="1" applyAlignment="1">
      <alignment vertical="top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2" fillId="3" borderId="3" xfId="0" applyNumberFormat="1" applyFont="1" applyFill="1" applyBorder="1" applyAlignment="1">
      <alignment horizontal="left" vertical="top"/>
    </xf>
    <xf numFmtId="164" fontId="2" fillId="3" borderId="1" xfId="0" applyNumberFormat="1" applyFont="1" applyFill="1" applyBorder="1" applyAlignment="1">
      <alignment horizontal="left" vertical="top"/>
    </xf>
    <xf numFmtId="164" fontId="2" fillId="3" borderId="4" xfId="0" applyNumberFormat="1" applyFont="1" applyFill="1" applyBorder="1" applyAlignment="1">
      <alignment horizontal="left" vertical="top"/>
    </xf>
    <xf numFmtId="164" fontId="2" fillId="3" borderId="2" xfId="0" applyNumberFormat="1" applyFont="1" applyFill="1" applyBorder="1" applyAlignment="1">
      <alignment horizontal="left" vertical="top"/>
    </xf>
    <xf numFmtId="164" fontId="2" fillId="3" borderId="5" xfId="0" applyNumberFormat="1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 indent="2"/>
    </xf>
    <xf numFmtId="165" fontId="9" fillId="0" borderId="9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2">
    <cellStyle name="Normal 2" xfId="1" xr:uid="{00000000-0005-0000-0000-000001000000}"/>
    <cellStyle name="Обычный" xfId="0" builtinId="0" customBuiltin="1"/>
  </cellStyles>
  <dxfs count="1729"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color theme="0"/>
      </font>
      <fill>
        <patternFill>
          <bgColor theme="3" tint="-0.499984740745262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0.14999847407452621"/>
        <name val="Century Gothic"/>
        <scheme val="minor"/>
      </font>
      <numFmt numFmtId="164" formatCode="d"/>
      <fill>
        <patternFill patternType="solid">
          <fgColor indexed="64"/>
          <bgColor theme="0" tint="-4.9989318521683403E-2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diagonalUp="0" diagonalDown="0">
        <left/>
        <right/>
        <top/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262626"/>
        <name val="Century Gothic"/>
        <scheme val="none"/>
      </font>
      <fill>
        <patternFill patternType="solid">
          <fgColor rgb="FF000000"/>
          <bgColor rgb="FFF2F2F2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Century Gothic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5117038483843"/>
          <bgColor theme="3" tint="0.79998168889431442"/>
        </patternFill>
      </fill>
    </dxf>
    <dxf>
      <font>
        <b/>
        <color theme="4" tint="-0.249977111117893"/>
      </font>
    </dxf>
    <dxf>
      <font>
        <b/>
        <color theme="4" tint="-0.249977111117893"/>
      </font>
    </dxf>
    <dxf>
      <font>
        <b/>
        <color theme="4" tint="-0.249977111117893"/>
      </font>
      <border>
        <top style="thin">
          <color theme="4"/>
        </top>
      </border>
    </dxf>
    <dxf>
      <font>
        <b/>
        <color theme="4" tint="-0.249977111117893"/>
      </font>
      <border>
        <bottom style="thin">
          <color theme="4"/>
        </bottom>
      </border>
    </dxf>
    <dxf>
      <font>
        <color theme="4" tint="-0.249977111117893"/>
      </font>
      <border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TableStyleLight2 2" pivot="0" count="7" xr9:uid="{00000000-0011-0000-FFFF-FFFF00000000}">
      <tableStyleElement type="wholeTable" dxfId="1728"/>
      <tableStyleElement type="headerRow" dxfId="1727"/>
      <tableStyleElement type="totalRow" dxfId="1726"/>
      <tableStyleElement type="firstColumn" dxfId="1725"/>
      <tableStyleElement type="lastColumn" dxfId="1724"/>
      <tableStyleElement type="firstRowStripe" dxfId="1723"/>
      <tableStyleElement type="firstColumnStripe" dxfId="1722"/>
    </tableStyle>
  </tableStyles>
  <colors>
    <mruColors>
      <color rgb="FFCC9B00"/>
      <color rgb="FF0C2A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13" Type="http://schemas.openxmlformats.org/officeDocument/2006/relationships/image" Target="../media/image18.png"/><Relationship Id="rId18" Type="http://schemas.openxmlformats.org/officeDocument/2006/relationships/image" Target="../media/image23.png"/><Relationship Id="rId3" Type="http://schemas.openxmlformats.org/officeDocument/2006/relationships/image" Target="../media/image8.png"/><Relationship Id="rId21" Type="http://schemas.openxmlformats.org/officeDocument/2006/relationships/image" Target="../media/image5.png"/><Relationship Id="rId7" Type="http://schemas.openxmlformats.org/officeDocument/2006/relationships/image" Target="../media/image12.png"/><Relationship Id="rId12" Type="http://schemas.openxmlformats.org/officeDocument/2006/relationships/image" Target="../media/image17.png"/><Relationship Id="rId17" Type="http://schemas.openxmlformats.org/officeDocument/2006/relationships/image" Target="../media/image22.png"/><Relationship Id="rId25" Type="http://schemas.openxmlformats.org/officeDocument/2006/relationships/image" Target="../media/image26.png"/><Relationship Id="rId2" Type="http://schemas.openxmlformats.org/officeDocument/2006/relationships/image" Target="../media/image7.png"/><Relationship Id="rId16" Type="http://schemas.openxmlformats.org/officeDocument/2006/relationships/image" Target="../media/image21.png"/><Relationship Id="rId20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11.png"/><Relationship Id="rId11" Type="http://schemas.openxmlformats.org/officeDocument/2006/relationships/image" Target="../media/image16.png"/><Relationship Id="rId24" Type="http://schemas.openxmlformats.org/officeDocument/2006/relationships/image" Target="../media/image25.png"/><Relationship Id="rId5" Type="http://schemas.openxmlformats.org/officeDocument/2006/relationships/image" Target="../media/image10.png"/><Relationship Id="rId15" Type="http://schemas.openxmlformats.org/officeDocument/2006/relationships/image" Target="../media/image20.png"/><Relationship Id="rId23" Type="http://schemas.openxmlformats.org/officeDocument/2006/relationships/image" Target="../media/image24.png"/><Relationship Id="rId10" Type="http://schemas.openxmlformats.org/officeDocument/2006/relationships/image" Target="../media/image15.png"/><Relationship Id="rId19" Type="http://schemas.openxmlformats.org/officeDocument/2006/relationships/image" Target="../media/image3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4" Type="http://schemas.openxmlformats.org/officeDocument/2006/relationships/image" Target="../media/image19.png"/><Relationship Id="rId22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image" Target="../media/image3.png"/><Relationship Id="rId18" Type="http://schemas.openxmlformats.org/officeDocument/2006/relationships/image" Target="../media/image8.png"/><Relationship Id="rId26" Type="http://schemas.openxmlformats.org/officeDocument/2006/relationships/image" Target="../media/image25.png"/><Relationship Id="rId3" Type="http://schemas.openxmlformats.org/officeDocument/2006/relationships/image" Target="../media/image15.png"/><Relationship Id="rId21" Type="http://schemas.openxmlformats.org/officeDocument/2006/relationships/image" Target="../media/image11.png"/><Relationship Id="rId7" Type="http://schemas.openxmlformats.org/officeDocument/2006/relationships/image" Target="../media/image19.png"/><Relationship Id="rId12" Type="http://schemas.openxmlformats.org/officeDocument/2006/relationships/image" Target="../media/image26.png"/><Relationship Id="rId17" Type="http://schemas.openxmlformats.org/officeDocument/2006/relationships/image" Target="../media/image7.png"/><Relationship Id="rId25" Type="http://schemas.openxmlformats.org/officeDocument/2006/relationships/image" Target="../media/image24.png"/><Relationship Id="rId2" Type="http://schemas.openxmlformats.org/officeDocument/2006/relationships/image" Target="../media/image14.png"/><Relationship Id="rId16" Type="http://schemas.openxmlformats.org/officeDocument/2006/relationships/image" Target="../media/image6.png"/><Relationship Id="rId20" Type="http://schemas.openxmlformats.org/officeDocument/2006/relationships/image" Target="../media/image10.png"/><Relationship Id="rId1" Type="http://schemas.openxmlformats.org/officeDocument/2006/relationships/image" Target="../media/image1.png"/><Relationship Id="rId6" Type="http://schemas.openxmlformats.org/officeDocument/2006/relationships/image" Target="../media/image18.png"/><Relationship Id="rId11" Type="http://schemas.openxmlformats.org/officeDocument/2006/relationships/image" Target="../media/image23.png"/><Relationship Id="rId24" Type="http://schemas.openxmlformats.org/officeDocument/2006/relationships/image" Target="../media/image2.png"/><Relationship Id="rId5" Type="http://schemas.openxmlformats.org/officeDocument/2006/relationships/image" Target="../media/image17.png"/><Relationship Id="rId15" Type="http://schemas.openxmlformats.org/officeDocument/2006/relationships/image" Target="../media/image5.png"/><Relationship Id="rId23" Type="http://schemas.openxmlformats.org/officeDocument/2006/relationships/image" Target="../media/image13.png"/><Relationship Id="rId10" Type="http://schemas.openxmlformats.org/officeDocument/2006/relationships/image" Target="../media/image22.png"/><Relationship Id="rId19" Type="http://schemas.openxmlformats.org/officeDocument/2006/relationships/image" Target="../media/image9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Relationship Id="rId14" Type="http://schemas.openxmlformats.org/officeDocument/2006/relationships/image" Target="../media/image4.png"/><Relationship Id="rId22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openxmlformats.org/officeDocument/2006/relationships/image" Target="../media/image26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5.png"/><Relationship Id="rId2" Type="http://schemas.openxmlformats.org/officeDocument/2006/relationships/image" Target="../media/image23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24" Type="http://schemas.openxmlformats.org/officeDocument/2006/relationships/image" Target="../media/image24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4" Type="http://schemas.openxmlformats.org/officeDocument/2006/relationships/image" Target="../media/image3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20.png"/><Relationship Id="rId18" Type="http://schemas.openxmlformats.org/officeDocument/2006/relationships/image" Target="../media/image3.png"/><Relationship Id="rId3" Type="http://schemas.openxmlformats.org/officeDocument/2006/relationships/image" Target="../media/image9.png"/><Relationship Id="rId21" Type="http://schemas.openxmlformats.org/officeDocument/2006/relationships/image" Target="../media/image6.png"/><Relationship Id="rId7" Type="http://schemas.openxmlformats.org/officeDocument/2006/relationships/image" Target="../media/image13.png"/><Relationship Id="rId12" Type="http://schemas.openxmlformats.org/officeDocument/2006/relationships/image" Target="../media/image19.png"/><Relationship Id="rId17" Type="http://schemas.openxmlformats.org/officeDocument/2006/relationships/image" Target="../media/image26.png"/><Relationship Id="rId25" Type="http://schemas.openxmlformats.org/officeDocument/2006/relationships/image" Target="../media/image25.png"/><Relationship Id="rId2" Type="http://schemas.openxmlformats.org/officeDocument/2006/relationships/image" Target="../media/image8.png"/><Relationship Id="rId16" Type="http://schemas.openxmlformats.org/officeDocument/2006/relationships/image" Target="../media/image23.png"/><Relationship Id="rId20" Type="http://schemas.openxmlformats.org/officeDocument/2006/relationships/image" Target="../media/image5.png"/><Relationship Id="rId1" Type="http://schemas.openxmlformats.org/officeDocument/2006/relationships/image" Target="../media/image1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24" Type="http://schemas.openxmlformats.org/officeDocument/2006/relationships/image" Target="../media/image24.png"/><Relationship Id="rId5" Type="http://schemas.openxmlformats.org/officeDocument/2006/relationships/image" Target="../media/image11.png"/><Relationship Id="rId15" Type="http://schemas.openxmlformats.org/officeDocument/2006/relationships/image" Target="../media/image22.png"/><Relationship Id="rId23" Type="http://schemas.openxmlformats.org/officeDocument/2006/relationships/image" Target="../media/image18.png"/><Relationship Id="rId10" Type="http://schemas.openxmlformats.org/officeDocument/2006/relationships/image" Target="../media/image16.png"/><Relationship Id="rId19" Type="http://schemas.openxmlformats.org/officeDocument/2006/relationships/image" Target="../media/image4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1.png"/><Relationship Id="rId22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13" Type="http://schemas.openxmlformats.org/officeDocument/2006/relationships/image" Target="../media/image6.png"/><Relationship Id="rId18" Type="http://schemas.openxmlformats.org/officeDocument/2006/relationships/image" Target="../media/image10.png"/><Relationship Id="rId3" Type="http://schemas.openxmlformats.org/officeDocument/2006/relationships/image" Target="../media/image17.png"/><Relationship Id="rId21" Type="http://schemas.openxmlformats.org/officeDocument/2006/relationships/image" Target="../media/image13.png"/><Relationship Id="rId7" Type="http://schemas.openxmlformats.org/officeDocument/2006/relationships/image" Target="../media/image22.png"/><Relationship Id="rId12" Type="http://schemas.openxmlformats.org/officeDocument/2006/relationships/image" Target="../media/image5.png"/><Relationship Id="rId17" Type="http://schemas.openxmlformats.org/officeDocument/2006/relationships/image" Target="../media/image9.png"/><Relationship Id="rId25" Type="http://schemas.openxmlformats.org/officeDocument/2006/relationships/image" Target="../media/image24.png"/><Relationship Id="rId2" Type="http://schemas.openxmlformats.org/officeDocument/2006/relationships/image" Target="../media/image16.png"/><Relationship Id="rId16" Type="http://schemas.openxmlformats.org/officeDocument/2006/relationships/image" Target="../media/image8.png"/><Relationship Id="rId20" Type="http://schemas.openxmlformats.org/officeDocument/2006/relationships/image" Target="../media/image12.png"/><Relationship Id="rId1" Type="http://schemas.openxmlformats.org/officeDocument/2006/relationships/image" Target="../media/image1.png"/><Relationship Id="rId6" Type="http://schemas.openxmlformats.org/officeDocument/2006/relationships/image" Target="../media/image21.png"/><Relationship Id="rId11" Type="http://schemas.openxmlformats.org/officeDocument/2006/relationships/image" Target="../media/image4.png"/><Relationship Id="rId24" Type="http://schemas.openxmlformats.org/officeDocument/2006/relationships/image" Target="../media/image18.png"/><Relationship Id="rId5" Type="http://schemas.openxmlformats.org/officeDocument/2006/relationships/image" Target="../media/image20.png"/><Relationship Id="rId15" Type="http://schemas.openxmlformats.org/officeDocument/2006/relationships/image" Target="../media/image25.png"/><Relationship Id="rId23" Type="http://schemas.openxmlformats.org/officeDocument/2006/relationships/image" Target="../media/image15.png"/><Relationship Id="rId10" Type="http://schemas.openxmlformats.org/officeDocument/2006/relationships/image" Target="../media/image3.png"/><Relationship Id="rId19" Type="http://schemas.openxmlformats.org/officeDocument/2006/relationships/image" Target="../media/image11.png"/><Relationship Id="rId4" Type="http://schemas.openxmlformats.org/officeDocument/2006/relationships/image" Target="../media/image19.png"/><Relationship Id="rId9" Type="http://schemas.openxmlformats.org/officeDocument/2006/relationships/image" Target="../media/image26.png"/><Relationship Id="rId14" Type="http://schemas.openxmlformats.org/officeDocument/2006/relationships/image" Target="../media/image7.png"/><Relationship Id="rId22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9.png"/><Relationship Id="rId18" Type="http://schemas.openxmlformats.org/officeDocument/2006/relationships/image" Target="../media/image26.png"/><Relationship Id="rId3" Type="http://schemas.openxmlformats.org/officeDocument/2006/relationships/image" Target="../media/image9.png"/><Relationship Id="rId21" Type="http://schemas.openxmlformats.org/officeDocument/2006/relationships/image" Target="../media/image5.png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17" Type="http://schemas.openxmlformats.org/officeDocument/2006/relationships/image" Target="../media/image23.png"/><Relationship Id="rId25" Type="http://schemas.openxmlformats.org/officeDocument/2006/relationships/image" Target="../media/image25.png"/><Relationship Id="rId2" Type="http://schemas.openxmlformats.org/officeDocument/2006/relationships/image" Target="../media/image8.png"/><Relationship Id="rId16" Type="http://schemas.openxmlformats.org/officeDocument/2006/relationships/image" Target="../media/image22.png"/><Relationship Id="rId20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24" Type="http://schemas.openxmlformats.org/officeDocument/2006/relationships/image" Target="../media/image24.png"/><Relationship Id="rId5" Type="http://schemas.openxmlformats.org/officeDocument/2006/relationships/image" Target="../media/image11.png"/><Relationship Id="rId15" Type="http://schemas.openxmlformats.org/officeDocument/2006/relationships/image" Target="../media/image21.png"/><Relationship Id="rId23" Type="http://schemas.openxmlformats.org/officeDocument/2006/relationships/image" Target="../media/image7.png"/><Relationship Id="rId10" Type="http://schemas.openxmlformats.org/officeDocument/2006/relationships/image" Target="../media/image16.png"/><Relationship Id="rId19" Type="http://schemas.openxmlformats.org/officeDocument/2006/relationships/image" Target="../media/image3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Relationship Id="rId14" Type="http://schemas.openxmlformats.org/officeDocument/2006/relationships/image" Target="../media/image20.png"/><Relationship Id="rId22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13" Type="http://schemas.openxmlformats.org/officeDocument/2006/relationships/image" Target="../media/image5.png"/><Relationship Id="rId18" Type="http://schemas.openxmlformats.org/officeDocument/2006/relationships/image" Target="../media/image10.png"/><Relationship Id="rId26" Type="http://schemas.openxmlformats.org/officeDocument/2006/relationships/image" Target="../media/image25.png"/><Relationship Id="rId3" Type="http://schemas.openxmlformats.org/officeDocument/2006/relationships/image" Target="../media/image16.png"/><Relationship Id="rId21" Type="http://schemas.openxmlformats.org/officeDocument/2006/relationships/image" Target="../media/image13.png"/><Relationship Id="rId7" Type="http://schemas.openxmlformats.org/officeDocument/2006/relationships/image" Target="../media/image21.png"/><Relationship Id="rId12" Type="http://schemas.openxmlformats.org/officeDocument/2006/relationships/image" Target="../media/image4.png"/><Relationship Id="rId17" Type="http://schemas.openxmlformats.org/officeDocument/2006/relationships/image" Target="../media/image9.png"/><Relationship Id="rId25" Type="http://schemas.openxmlformats.org/officeDocument/2006/relationships/image" Target="../media/image24.png"/><Relationship Id="rId2" Type="http://schemas.openxmlformats.org/officeDocument/2006/relationships/image" Target="../media/image15.png"/><Relationship Id="rId16" Type="http://schemas.openxmlformats.org/officeDocument/2006/relationships/image" Target="../media/image8.png"/><Relationship Id="rId20" Type="http://schemas.openxmlformats.org/officeDocument/2006/relationships/image" Target="../media/image12.png"/><Relationship Id="rId1" Type="http://schemas.openxmlformats.org/officeDocument/2006/relationships/image" Target="../media/image1.png"/><Relationship Id="rId6" Type="http://schemas.openxmlformats.org/officeDocument/2006/relationships/image" Target="../media/image20.png"/><Relationship Id="rId11" Type="http://schemas.openxmlformats.org/officeDocument/2006/relationships/image" Target="../media/image3.png"/><Relationship Id="rId24" Type="http://schemas.openxmlformats.org/officeDocument/2006/relationships/image" Target="../media/image2.png"/><Relationship Id="rId5" Type="http://schemas.openxmlformats.org/officeDocument/2006/relationships/image" Target="../media/image19.png"/><Relationship Id="rId15" Type="http://schemas.openxmlformats.org/officeDocument/2006/relationships/image" Target="../media/image7.png"/><Relationship Id="rId23" Type="http://schemas.openxmlformats.org/officeDocument/2006/relationships/image" Target="../media/image18.png"/><Relationship Id="rId10" Type="http://schemas.openxmlformats.org/officeDocument/2006/relationships/image" Target="../media/image26.png"/><Relationship Id="rId19" Type="http://schemas.openxmlformats.org/officeDocument/2006/relationships/image" Target="../media/image11.png"/><Relationship Id="rId4" Type="http://schemas.openxmlformats.org/officeDocument/2006/relationships/image" Target="../media/image17.png"/><Relationship Id="rId9" Type="http://schemas.openxmlformats.org/officeDocument/2006/relationships/image" Target="../media/image23.png"/><Relationship Id="rId14" Type="http://schemas.openxmlformats.org/officeDocument/2006/relationships/image" Target="../media/image6.png"/><Relationship Id="rId22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2" Type="http://schemas.openxmlformats.org/officeDocument/2006/relationships/image" Target="../media/image26.png"/><Relationship Id="rId16" Type="http://schemas.openxmlformats.org/officeDocument/2006/relationships/image" Target="../media/image15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24" Type="http://schemas.openxmlformats.org/officeDocument/2006/relationships/image" Target="../media/image18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23" Type="http://schemas.openxmlformats.org/officeDocument/2006/relationships/image" Target="../media/image23.png"/><Relationship Id="rId10" Type="http://schemas.openxmlformats.org/officeDocument/2006/relationships/image" Target="../media/image9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8.png"/><Relationship Id="rId14" Type="http://schemas.openxmlformats.org/officeDocument/2006/relationships/image" Target="../media/image13.png"/><Relationship Id="rId22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1.png"/><Relationship Id="rId18" Type="http://schemas.openxmlformats.org/officeDocument/2006/relationships/image" Target="../media/image4.png"/><Relationship Id="rId3" Type="http://schemas.openxmlformats.org/officeDocument/2006/relationships/image" Target="../media/image11.png"/><Relationship Id="rId21" Type="http://schemas.openxmlformats.org/officeDocument/2006/relationships/image" Target="../media/image7.png"/><Relationship Id="rId7" Type="http://schemas.openxmlformats.org/officeDocument/2006/relationships/image" Target="../media/image14.png"/><Relationship Id="rId12" Type="http://schemas.openxmlformats.org/officeDocument/2006/relationships/image" Target="../media/image20.png"/><Relationship Id="rId17" Type="http://schemas.openxmlformats.org/officeDocument/2006/relationships/image" Target="../media/image3.png"/><Relationship Id="rId25" Type="http://schemas.openxmlformats.org/officeDocument/2006/relationships/image" Target="../media/image18.png"/><Relationship Id="rId2" Type="http://schemas.openxmlformats.org/officeDocument/2006/relationships/image" Target="../media/image10.png"/><Relationship Id="rId16" Type="http://schemas.openxmlformats.org/officeDocument/2006/relationships/image" Target="../media/image26.png"/><Relationship Id="rId20" Type="http://schemas.openxmlformats.org/officeDocument/2006/relationships/image" Target="../media/image6.png"/><Relationship Id="rId1" Type="http://schemas.openxmlformats.org/officeDocument/2006/relationships/image" Target="../media/image1.png"/><Relationship Id="rId6" Type="http://schemas.openxmlformats.org/officeDocument/2006/relationships/image" Target="../media/image13.png"/><Relationship Id="rId11" Type="http://schemas.openxmlformats.org/officeDocument/2006/relationships/image" Target="../media/image19.png"/><Relationship Id="rId24" Type="http://schemas.openxmlformats.org/officeDocument/2006/relationships/image" Target="../media/image9.png"/><Relationship Id="rId5" Type="http://schemas.openxmlformats.org/officeDocument/2006/relationships/image" Target="../media/image24.png"/><Relationship Id="rId15" Type="http://schemas.openxmlformats.org/officeDocument/2006/relationships/image" Target="../media/image23.png"/><Relationship Id="rId23" Type="http://schemas.openxmlformats.org/officeDocument/2006/relationships/image" Target="../media/image8.png"/><Relationship Id="rId10" Type="http://schemas.openxmlformats.org/officeDocument/2006/relationships/image" Target="../media/image17.png"/><Relationship Id="rId19" Type="http://schemas.openxmlformats.org/officeDocument/2006/relationships/image" Target="../media/image5.png"/><Relationship Id="rId4" Type="http://schemas.openxmlformats.org/officeDocument/2006/relationships/image" Target="../media/image12.png"/><Relationship Id="rId9" Type="http://schemas.openxmlformats.org/officeDocument/2006/relationships/image" Target="../media/image16.png"/><Relationship Id="rId14" Type="http://schemas.openxmlformats.org/officeDocument/2006/relationships/image" Target="../media/image22.png"/><Relationship Id="rId22" Type="http://schemas.openxmlformats.org/officeDocument/2006/relationships/image" Target="../media/image25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image" Target="../media/image25.png"/><Relationship Id="rId18" Type="http://schemas.openxmlformats.org/officeDocument/2006/relationships/image" Target="../media/image12.png"/><Relationship Id="rId26" Type="http://schemas.openxmlformats.org/officeDocument/2006/relationships/image" Target="../media/image2.png"/><Relationship Id="rId3" Type="http://schemas.openxmlformats.org/officeDocument/2006/relationships/image" Target="../media/image19.png"/><Relationship Id="rId21" Type="http://schemas.openxmlformats.org/officeDocument/2006/relationships/image" Target="../media/image14.png"/><Relationship Id="rId7" Type="http://schemas.openxmlformats.org/officeDocument/2006/relationships/image" Target="../media/image23.png"/><Relationship Id="rId12" Type="http://schemas.openxmlformats.org/officeDocument/2006/relationships/image" Target="../media/image7.png"/><Relationship Id="rId17" Type="http://schemas.openxmlformats.org/officeDocument/2006/relationships/image" Target="../media/image11.png"/><Relationship Id="rId25" Type="http://schemas.openxmlformats.org/officeDocument/2006/relationships/image" Target="../media/image18.png"/><Relationship Id="rId2" Type="http://schemas.openxmlformats.org/officeDocument/2006/relationships/image" Target="../media/image17.png"/><Relationship Id="rId16" Type="http://schemas.openxmlformats.org/officeDocument/2006/relationships/image" Target="../media/image10.png"/><Relationship Id="rId20" Type="http://schemas.openxmlformats.org/officeDocument/2006/relationships/image" Target="../media/image13.png"/><Relationship Id="rId1" Type="http://schemas.openxmlformats.org/officeDocument/2006/relationships/image" Target="../media/image1.png"/><Relationship Id="rId6" Type="http://schemas.openxmlformats.org/officeDocument/2006/relationships/image" Target="../media/image22.png"/><Relationship Id="rId11" Type="http://schemas.openxmlformats.org/officeDocument/2006/relationships/image" Target="../media/image6.png"/><Relationship Id="rId24" Type="http://schemas.openxmlformats.org/officeDocument/2006/relationships/image" Target="../media/image26.png"/><Relationship Id="rId5" Type="http://schemas.openxmlformats.org/officeDocument/2006/relationships/image" Target="../media/image21.png"/><Relationship Id="rId15" Type="http://schemas.openxmlformats.org/officeDocument/2006/relationships/image" Target="../media/image9.png"/><Relationship Id="rId23" Type="http://schemas.openxmlformats.org/officeDocument/2006/relationships/image" Target="../media/image16.png"/><Relationship Id="rId10" Type="http://schemas.openxmlformats.org/officeDocument/2006/relationships/image" Target="../media/image5.png"/><Relationship Id="rId19" Type="http://schemas.openxmlformats.org/officeDocument/2006/relationships/image" Target="../media/image24.png"/><Relationship Id="rId4" Type="http://schemas.openxmlformats.org/officeDocument/2006/relationships/image" Target="../media/image20.png"/><Relationship Id="rId9" Type="http://schemas.openxmlformats.org/officeDocument/2006/relationships/image" Target="../media/image4.png"/><Relationship Id="rId14" Type="http://schemas.openxmlformats.org/officeDocument/2006/relationships/image" Target="../media/image8.png"/><Relationship Id="rId22" Type="http://schemas.openxmlformats.org/officeDocument/2006/relationships/image" Target="../media/image15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4.png"/><Relationship Id="rId18" Type="http://schemas.openxmlformats.org/officeDocument/2006/relationships/image" Target="../media/image20.png"/><Relationship Id="rId3" Type="http://schemas.openxmlformats.org/officeDocument/2006/relationships/image" Target="../media/image6.png"/><Relationship Id="rId21" Type="http://schemas.openxmlformats.org/officeDocument/2006/relationships/image" Target="../media/image23.png"/><Relationship Id="rId7" Type="http://schemas.openxmlformats.org/officeDocument/2006/relationships/image" Target="../media/image9.png"/><Relationship Id="rId12" Type="http://schemas.openxmlformats.org/officeDocument/2006/relationships/image" Target="../media/image13.png"/><Relationship Id="rId17" Type="http://schemas.openxmlformats.org/officeDocument/2006/relationships/image" Target="../media/image19.png"/><Relationship Id="rId25" Type="http://schemas.openxmlformats.org/officeDocument/2006/relationships/image" Target="../media/image18.png"/><Relationship Id="rId2" Type="http://schemas.openxmlformats.org/officeDocument/2006/relationships/image" Target="../media/image5.png"/><Relationship Id="rId16" Type="http://schemas.openxmlformats.org/officeDocument/2006/relationships/image" Target="../media/image17.png"/><Relationship Id="rId20" Type="http://schemas.openxmlformats.org/officeDocument/2006/relationships/image" Target="../media/image22.png"/><Relationship Id="rId1" Type="http://schemas.openxmlformats.org/officeDocument/2006/relationships/image" Target="../media/image1.png"/><Relationship Id="rId6" Type="http://schemas.openxmlformats.org/officeDocument/2006/relationships/image" Target="../media/image8.png"/><Relationship Id="rId11" Type="http://schemas.openxmlformats.org/officeDocument/2006/relationships/image" Target="../media/image24.png"/><Relationship Id="rId24" Type="http://schemas.openxmlformats.org/officeDocument/2006/relationships/image" Target="../media/image26.png"/><Relationship Id="rId5" Type="http://schemas.openxmlformats.org/officeDocument/2006/relationships/image" Target="../media/image25.png"/><Relationship Id="rId15" Type="http://schemas.openxmlformats.org/officeDocument/2006/relationships/image" Target="../media/image16.png"/><Relationship Id="rId23" Type="http://schemas.openxmlformats.org/officeDocument/2006/relationships/image" Target="../media/image4.png"/><Relationship Id="rId10" Type="http://schemas.openxmlformats.org/officeDocument/2006/relationships/image" Target="../media/image12.png"/><Relationship Id="rId19" Type="http://schemas.openxmlformats.org/officeDocument/2006/relationships/image" Target="../media/image21.png"/><Relationship Id="rId4" Type="http://schemas.openxmlformats.org/officeDocument/2006/relationships/image" Target="../media/image7.png"/><Relationship Id="rId9" Type="http://schemas.openxmlformats.org/officeDocument/2006/relationships/image" Target="../media/image11.png"/><Relationship Id="rId14" Type="http://schemas.openxmlformats.org/officeDocument/2006/relationships/image" Target="../media/image15.png"/><Relationship Id="rId22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openxmlformats.org/officeDocument/2006/relationships/image" Target="../media/image22.png"/><Relationship Id="rId18" Type="http://schemas.openxmlformats.org/officeDocument/2006/relationships/image" Target="../media/image6.png"/><Relationship Id="rId3" Type="http://schemas.openxmlformats.org/officeDocument/2006/relationships/image" Target="../media/image24.png"/><Relationship Id="rId21" Type="http://schemas.openxmlformats.org/officeDocument/2006/relationships/image" Target="../media/image8.pn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17" Type="http://schemas.openxmlformats.org/officeDocument/2006/relationships/image" Target="../media/image5.png"/><Relationship Id="rId25" Type="http://schemas.openxmlformats.org/officeDocument/2006/relationships/image" Target="../media/image26.png"/><Relationship Id="rId2" Type="http://schemas.openxmlformats.org/officeDocument/2006/relationships/image" Target="../media/image12.png"/><Relationship Id="rId16" Type="http://schemas.openxmlformats.org/officeDocument/2006/relationships/image" Target="../media/image4.png"/><Relationship Id="rId20" Type="http://schemas.openxmlformats.org/officeDocument/2006/relationships/image" Target="../media/image25.png"/><Relationship Id="rId1" Type="http://schemas.openxmlformats.org/officeDocument/2006/relationships/image" Target="../media/image1.png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24" Type="http://schemas.openxmlformats.org/officeDocument/2006/relationships/image" Target="../media/image11.png"/><Relationship Id="rId5" Type="http://schemas.openxmlformats.org/officeDocument/2006/relationships/image" Target="../media/image14.png"/><Relationship Id="rId15" Type="http://schemas.openxmlformats.org/officeDocument/2006/relationships/image" Target="../media/image3.png"/><Relationship Id="rId23" Type="http://schemas.openxmlformats.org/officeDocument/2006/relationships/image" Target="../media/image10.png"/><Relationship Id="rId10" Type="http://schemas.openxmlformats.org/officeDocument/2006/relationships/image" Target="../media/image19.png"/><Relationship Id="rId19" Type="http://schemas.openxmlformats.org/officeDocument/2006/relationships/image" Target="../media/image7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23.png"/><Relationship Id="rId22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image" Target="../media/image10.png"/><Relationship Id="rId18" Type="http://schemas.openxmlformats.org/officeDocument/2006/relationships/image" Target="../media/image14.png"/><Relationship Id="rId3" Type="http://schemas.openxmlformats.org/officeDocument/2006/relationships/image" Target="../media/image21.png"/><Relationship Id="rId21" Type="http://schemas.openxmlformats.org/officeDocument/2006/relationships/image" Target="../media/image17.png"/><Relationship Id="rId7" Type="http://schemas.openxmlformats.org/officeDocument/2006/relationships/image" Target="../media/image4.png"/><Relationship Id="rId12" Type="http://schemas.openxmlformats.org/officeDocument/2006/relationships/image" Target="../media/image9.png"/><Relationship Id="rId17" Type="http://schemas.openxmlformats.org/officeDocument/2006/relationships/image" Target="../media/image13.png"/><Relationship Id="rId25" Type="http://schemas.openxmlformats.org/officeDocument/2006/relationships/image" Target="../media/image26.png"/><Relationship Id="rId2" Type="http://schemas.openxmlformats.org/officeDocument/2006/relationships/image" Target="../media/image20.png"/><Relationship Id="rId16" Type="http://schemas.openxmlformats.org/officeDocument/2006/relationships/image" Target="../media/image24.png"/><Relationship Id="rId20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11" Type="http://schemas.openxmlformats.org/officeDocument/2006/relationships/image" Target="../media/image8.png"/><Relationship Id="rId24" Type="http://schemas.openxmlformats.org/officeDocument/2006/relationships/image" Target="../media/image25.png"/><Relationship Id="rId5" Type="http://schemas.openxmlformats.org/officeDocument/2006/relationships/image" Target="../media/image23.png"/><Relationship Id="rId15" Type="http://schemas.openxmlformats.org/officeDocument/2006/relationships/image" Target="../media/image12.png"/><Relationship Id="rId23" Type="http://schemas.openxmlformats.org/officeDocument/2006/relationships/image" Target="../media/image19.png"/><Relationship Id="rId10" Type="http://schemas.openxmlformats.org/officeDocument/2006/relationships/image" Target="../media/image7.png"/><Relationship Id="rId19" Type="http://schemas.openxmlformats.org/officeDocument/2006/relationships/image" Target="../media/image15.png"/><Relationship Id="rId4" Type="http://schemas.openxmlformats.org/officeDocument/2006/relationships/image" Target="../media/image22.png"/><Relationship Id="rId9" Type="http://schemas.openxmlformats.org/officeDocument/2006/relationships/image" Target="../media/image6.png"/><Relationship Id="rId14" Type="http://schemas.openxmlformats.org/officeDocument/2006/relationships/image" Target="../media/image11.png"/><Relationship Id="rId22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7</xdr:row>
      <xdr:rowOff>114300</xdr:rowOff>
    </xdr:from>
    <xdr:to>
      <xdr:col>7</xdr:col>
      <xdr:colOff>375920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8</xdr:row>
      <xdr:rowOff>123825</xdr:rowOff>
    </xdr:from>
    <xdr:to>
      <xdr:col>1</xdr:col>
      <xdr:colOff>394970</xdr:colOff>
      <xdr:row>8</xdr:row>
      <xdr:rowOff>398145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4000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8</xdr:row>
      <xdr:rowOff>123825</xdr:rowOff>
    </xdr:from>
    <xdr:to>
      <xdr:col>2</xdr:col>
      <xdr:colOff>394970</xdr:colOff>
      <xdr:row>8</xdr:row>
      <xdr:rowOff>398145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4000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8</xdr:row>
      <xdr:rowOff>123825</xdr:rowOff>
    </xdr:from>
    <xdr:to>
      <xdr:col>3</xdr:col>
      <xdr:colOff>394970</xdr:colOff>
      <xdr:row>8</xdr:row>
      <xdr:rowOff>398145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4000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8</xdr:row>
      <xdr:rowOff>123825</xdr:rowOff>
    </xdr:from>
    <xdr:to>
      <xdr:col>4</xdr:col>
      <xdr:colOff>394418</xdr:colOff>
      <xdr:row>8</xdr:row>
      <xdr:rowOff>398145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40005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8</xdr:row>
      <xdr:rowOff>123825</xdr:rowOff>
    </xdr:from>
    <xdr:to>
      <xdr:col>5</xdr:col>
      <xdr:colOff>394418</xdr:colOff>
      <xdr:row>8</xdr:row>
      <xdr:rowOff>398145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40005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8</xdr:row>
      <xdr:rowOff>123825</xdr:rowOff>
    </xdr:from>
    <xdr:to>
      <xdr:col>6</xdr:col>
      <xdr:colOff>394970</xdr:colOff>
      <xdr:row>8</xdr:row>
      <xdr:rowOff>398145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4000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8</xdr:row>
      <xdr:rowOff>114300</xdr:rowOff>
    </xdr:from>
    <xdr:to>
      <xdr:col>7</xdr:col>
      <xdr:colOff>385445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9</xdr:row>
      <xdr:rowOff>104775</xdr:rowOff>
    </xdr:from>
    <xdr:to>
      <xdr:col>1</xdr:col>
      <xdr:colOff>394970</xdr:colOff>
      <xdr:row>9</xdr:row>
      <xdr:rowOff>379095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9</xdr:row>
      <xdr:rowOff>104775</xdr:rowOff>
    </xdr:from>
    <xdr:to>
      <xdr:col>2</xdr:col>
      <xdr:colOff>394970</xdr:colOff>
      <xdr:row>9</xdr:row>
      <xdr:rowOff>379095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9</xdr:row>
      <xdr:rowOff>104775</xdr:rowOff>
    </xdr:from>
    <xdr:to>
      <xdr:col>3</xdr:col>
      <xdr:colOff>394970</xdr:colOff>
      <xdr:row>9</xdr:row>
      <xdr:rowOff>379095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9</xdr:row>
      <xdr:rowOff>104775</xdr:rowOff>
    </xdr:from>
    <xdr:to>
      <xdr:col>4</xdr:col>
      <xdr:colOff>394418</xdr:colOff>
      <xdr:row>9</xdr:row>
      <xdr:rowOff>379095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4438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9</xdr:row>
      <xdr:rowOff>104775</xdr:rowOff>
    </xdr:from>
    <xdr:to>
      <xdr:col>5</xdr:col>
      <xdr:colOff>394418</xdr:colOff>
      <xdr:row>9</xdr:row>
      <xdr:rowOff>379095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4438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9</xdr:row>
      <xdr:rowOff>104775</xdr:rowOff>
    </xdr:from>
    <xdr:to>
      <xdr:col>6</xdr:col>
      <xdr:colOff>394970</xdr:colOff>
      <xdr:row>9</xdr:row>
      <xdr:rowOff>379095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9</xdr:row>
      <xdr:rowOff>114300</xdr:rowOff>
    </xdr:from>
    <xdr:to>
      <xdr:col>7</xdr:col>
      <xdr:colOff>394970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10</xdr:row>
      <xdr:rowOff>76200</xdr:rowOff>
    </xdr:from>
    <xdr:to>
      <xdr:col>1</xdr:col>
      <xdr:colOff>385445</xdr:colOff>
      <xdr:row>10</xdr:row>
      <xdr:rowOff>350520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867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10</xdr:row>
      <xdr:rowOff>76200</xdr:rowOff>
    </xdr:from>
    <xdr:to>
      <xdr:col>2</xdr:col>
      <xdr:colOff>385445</xdr:colOff>
      <xdr:row>10</xdr:row>
      <xdr:rowOff>350520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867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10</xdr:row>
      <xdr:rowOff>76200</xdr:rowOff>
    </xdr:from>
    <xdr:to>
      <xdr:col>3</xdr:col>
      <xdr:colOff>385445</xdr:colOff>
      <xdr:row>10</xdr:row>
      <xdr:rowOff>350520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867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10</xdr:row>
      <xdr:rowOff>76200</xdr:rowOff>
    </xdr:from>
    <xdr:to>
      <xdr:col>4</xdr:col>
      <xdr:colOff>384893</xdr:colOff>
      <xdr:row>10</xdr:row>
      <xdr:rowOff>350520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8672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10</xdr:row>
      <xdr:rowOff>76200</xdr:rowOff>
    </xdr:from>
    <xdr:to>
      <xdr:col>5</xdr:col>
      <xdr:colOff>384893</xdr:colOff>
      <xdr:row>10</xdr:row>
      <xdr:rowOff>350520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8672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10</xdr:row>
      <xdr:rowOff>76200</xdr:rowOff>
    </xdr:from>
    <xdr:to>
      <xdr:col>6</xdr:col>
      <xdr:colOff>385445</xdr:colOff>
      <xdr:row>10</xdr:row>
      <xdr:rowOff>350520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867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10</xdr:row>
      <xdr:rowOff>114300</xdr:rowOff>
    </xdr:from>
    <xdr:to>
      <xdr:col>7</xdr:col>
      <xdr:colOff>394970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11</xdr:row>
      <xdr:rowOff>123825</xdr:rowOff>
    </xdr:from>
    <xdr:to>
      <xdr:col>1</xdr:col>
      <xdr:colOff>394970</xdr:colOff>
      <xdr:row>11</xdr:row>
      <xdr:rowOff>398145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5372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11</xdr:row>
      <xdr:rowOff>123825</xdr:rowOff>
    </xdr:from>
    <xdr:to>
      <xdr:col>2</xdr:col>
      <xdr:colOff>394970</xdr:colOff>
      <xdr:row>11</xdr:row>
      <xdr:rowOff>398145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5372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11</xdr:row>
      <xdr:rowOff>123825</xdr:rowOff>
    </xdr:from>
    <xdr:to>
      <xdr:col>3</xdr:col>
      <xdr:colOff>394970</xdr:colOff>
      <xdr:row>11</xdr:row>
      <xdr:rowOff>398145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5372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11</xdr:row>
      <xdr:rowOff>123825</xdr:rowOff>
    </xdr:from>
    <xdr:to>
      <xdr:col>4</xdr:col>
      <xdr:colOff>394970</xdr:colOff>
      <xdr:row>11</xdr:row>
      <xdr:rowOff>398145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5372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11</xdr:row>
      <xdr:rowOff>123825</xdr:rowOff>
    </xdr:from>
    <xdr:to>
      <xdr:col>5</xdr:col>
      <xdr:colOff>394970</xdr:colOff>
      <xdr:row>11</xdr:row>
      <xdr:rowOff>398145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5372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11</xdr:row>
      <xdr:rowOff>123825</xdr:rowOff>
    </xdr:from>
    <xdr:to>
      <xdr:col>6</xdr:col>
      <xdr:colOff>394970</xdr:colOff>
      <xdr:row>11</xdr:row>
      <xdr:rowOff>398145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5372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11</xdr:row>
      <xdr:rowOff>114300</xdr:rowOff>
    </xdr:from>
    <xdr:to>
      <xdr:col>7</xdr:col>
      <xdr:colOff>404495</xdr:colOff>
      <xdr:row>11</xdr:row>
      <xdr:rowOff>379095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53625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12</xdr:row>
      <xdr:rowOff>95250</xdr:rowOff>
    </xdr:from>
    <xdr:to>
      <xdr:col>1</xdr:col>
      <xdr:colOff>414020</xdr:colOff>
      <xdr:row>12</xdr:row>
      <xdr:rowOff>369570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5800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139700</xdr:colOff>
      <xdr:row>12</xdr:row>
      <xdr:rowOff>95250</xdr:rowOff>
    </xdr:from>
    <xdr:to>
      <xdr:col>2</xdr:col>
      <xdr:colOff>414020</xdr:colOff>
      <xdr:row>12</xdr:row>
      <xdr:rowOff>369570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775" y="5800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7</xdr:row>
      <xdr:rowOff>114300</xdr:rowOff>
    </xdr:from>
    <xdr:to>
      <xdr:col>11</xdr:col>
      <xdr:colOff>404495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7</xdr:row>
      <xdr:rowOff>114300</xdr:rowOff>
    </xdr:from>
    <xdr:to>
      <xdr:col>12</xdr:col>
      <xdr:colOff>404495</xdr:colOff>
      <xdr:row>7</xdr:row>
      <xdr:rowOff>388620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7</xdr:row>
      <xdr:rowOff>114300</xdr:rowOff>
    </xdr:from>
    <xdr:to>
      <xdr:col>13</xdr:col>
      <xdr:colOff>403943</xdr:colOff>
      <xdr:row>7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7</xdr:row>
      <xdr:rowOff>114300</xdr:rowOff>
    </xdr:from>
    <xdr:to>
      <xdr:col>14</xdr:col>
      <xdr:colOff>403943</xdr:colOff>
      <xdr:row>7</xdr:row>
      <xdr:rowOff>388620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7</xdr:row>
      <xdr:rowOff>133350</xdr:rowOff>
    </xdr:from>
    <xdr:to>
      <xdr:col>15</xdr:col>
      <xdr:colOff>385445</xdr:colOff>
      <xdr:row>7</xdr:row>
      <xdr:rowOff>407670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355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8</xdr:row>
      <xdr:rowOff>114300</xdr:rowOff>
    </xdr:from>
    <xdr:to>
      <xdr:col>9</xdr:col>
      <xdr:colOff>404495</xdr:colOff>
      <xdr:row>8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8</xdr:row>
      <xdr:rowOff>114300</xdr:rowOff>
    </xdr:from>
    <xdr:to>
      <xdr:col>10</xdr:col>
      <xdr:colOff>404495</xdr:colOff>
      <xdr:row>8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8</xdr:row>
      <xdr:rowOff>114300</xdr:rowOff>
    </xdr:from>
    <xdr:to>
      <xdr:col>11</xdr:col>
      <xdr:colOff>404495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8</xdr:row>
      <xdr:rowOff>114300</xdr:rowOff>
    </xdr:from>
    <xdr:to>
      <xdr:col>12</xdr:col>
      <xdr:colOff>404495</xdr:colOff>
      <xdr:row>8</xdr:row>
      <xdr:rowOff>388620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8</xdr:row>
      <xdr:rowOff>114300</xdr:rowOff>
    </xdr:from>
    <xdr:to>
      <xdr:col>13</xdr:col>
      <xdr:colOff>403943</xdr:colOff>
      <xdr:row>8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8</xdr:row>
      <xdr:rowOff>114300</xdr:rowOff>
    </xdr:from>
    <xdr:to>
      <xdr:col>14</xdr:col>
      <xdr:colOff>403943</xdr:colOff>
      <xdr:row>8</xdr:row>
      <xdr:rowOff>388620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8</xdr:row>
      <xdr:rowOff>133350</xdr:rowOff>
    </xdr:from>
    <xdr:to>
      <xdr:col>15</xdr:col>
      <xdr:colOff>385445</xdr:colOff>
      <xdr:row>8</xdr:row>
      <xdr:rowOff>407670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4010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9</xdr:row>
      <xdr:rowOff>114300</xdr:rowOff>
    </xdr:from>
    <xdr:to>
      <xdr:col>9</xdr:col>
      <xdr:colOff>404495</xdr:colOff>
      <xdr:row>9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9</xdr:row>
      <xdr:rowOff>114300</xdr:rowOff>
    </xdr:from>
    <xdr:to>
      <xdr:col>10</xdr:col>
      <xdr:colOff>404495</xdr:colOff>
      <xdr:row>9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9</xdr:row>
      <xdr:rowOff>114300</xdr:rowOff>
    </xdr:from>
    <xdr:to>
      <xdr:col>11</xdr:col>
      <xdr:colOff>404495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9</xdr:row>
      <xdr:rowOff>114300</xdr:rowOff>
    </xdr:from>
    <xdr:to>
      <xdr:col>12</xdr:col>
      <xdr:colOff>404495</xdr:colOff>
      <xdr:row>9</xdr:row>
      <xdr:rowOff>388620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9</xdr:row>
      <xdr:rowOff>114300</xdr:rowOff>
    </xdr:from>
    <xdr:to>
      <xdr:col>13</xdr:col>
      <xdr:colOff>404495</xdr:colOff>
      <xdr:row>9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9</xdr:row>
      <xdr:rowOff>114300</xdr:rowOff>
    </xdr:from>
    <xdr:to>
      <xdr:col>14</xdr:col>
      <xdr:colOff>403943</xdr:colOff>
      <xdr:row>9</xdr:row>
      <xdr:rowOff>388620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9</xdr:row>
      <xdr:rowOff>133350</xdr:rowOff>
    </xdr:from>
    <xdr:to>
      <xdr:col>15</xdr:col>
      <xdr:colOff>384893</xdr:colOff>
      <xdr:row>9</xdr:row>
      <xdr:rowOff>407670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4467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10</xdr:row>
      <xdr:rowOff>114300</xdr:rowOff>
    </xdr:from>
    <xdr:to>
      <xdr:col>9</xdr:col>
      <xdr:colOff>404495</xdr:colOff>
      <xdr:row>10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10</xdr:row>
      <xdr:rowOff>114300</xdr:rowOff>
    </xdr:from>
    <xdr:to>
      <xdr:col>10</xdr:col>
      <xdr:colOff>404495</xdr:colOff>
      <xdr:row>10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10</xdr:row>
      <xdr:rowOff>114300</xdr:rowOff>
    </xdr:from>
    <xdr:to>
      <xdr:col>11</xdr:col>
      <xdr:colOff>404495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10</xdr:row>
      <xdr:rowOff>114300</xdr:rowOff>
    </xdr:from>
    <xdr:to>
      <xdr:col>12</xdr:col>
      <xdr:colOff>404495</xdr:colOff>
      <xdr:row>10</xdr:row>
      <xdr:rowOff>388620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10</xdr:row>
      <xdr:rowOff>114300</xdr:rowOff>
    </xdr:from>
    <xdr:to>
      <xdr:col>13</xdr:col>
      <xdr:colOff>404495</xdr:colOff>
      <xdr:row>10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10</xdr:row>
      <xdr:rowOff>114300</xdr:rowOff>
    </xdr:from>
    <xdr:to>
      <xdr:col>14</xdr:col>
      <xdr:colOff>404495</xdr:colOff>
      <xdr:row>10</xdr:row>
      <xdr:rowOff>388620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10</xdr:row>
      <xdr:rowOff>133350</xdr:rowOff>
    </xdr:from>
    <xdr:to>
      <xdr:col>15</xdr:col>
      <xdr:colOff>385445</xdr:colOff>
      <xdr:row>10</xdr:row>
      <xdr:rowOff>407670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4924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11</xdr:row>
      <xdr:rowOff>114300</xdr:rowOff>
    </xdr:from>
    <xdr:to>
      <xdr:col>9</xdr:col>
      <xdr:colOff>404495</xdr:colOff>
      <xdr:row>11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11</xdr:row>
      <xdr:rowOff>114300</xdr:rowOff>
    </xdr:from>
    <xdr:to>
      <xdr:col>10</xdr:col>
      <xdr:colOff>404495</xdr:colOff>
      <xdr:row>11</xdr:row>
      <xdr:rowOff>379095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53625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7</xdr:row>
      <xdr:rowOff>114300</xdr:rowOff>
    </xdr:from>
    <xdr:to>
      <xdr:col>19</xdr:col>
      <xdr:colOff>385445</xdr:colOff>
      <xdr:row>7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7</xdr:row>
      <xdr:rowOff>114300</xdr:rowOff>
    </xdr:from>
    <xdr:to>
      <xdr:col>20</xdr:col>
      <xdr:colOff>385445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7</xdr:row>
      <xdr:rowOff>114300</xdr:rowOff>
    </xdr:from>
    <xdr:to>
      <xdr:col>21</xdr:col>
      <xdr:colOff>385445</xdr:colOff>
      <xdr:row>7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7</xdr:row>
      <xdr:rowOff>114300</xdr:rowOff>
    </xdr:from>
    <xdr:to>
      <xdr:col>22</xdr:col>
      <xdr:colOff>385445</xdr:colOff>
      <xdr:row>7</xdr:row>
      <xdr:rowOff>388620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7</xdr:row>
      <xdr:rowOff>123825</xdr:rowOff>
    </xdr:from>
    <xdr:to>
      <xdr:col>23</xdr:col>
      <xdr:colOff>384893</xdr:colOff>
      <xdr:row>7</xdr:row>
      <xdr:rowOff>398145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35433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8</xdr:row>
      <xdr:rowOff>114300</xdr:rowOff>
    </xdr:from>
    <xdr:to>
      <xdr:col>17</xdr:col>
      <xdr:colOff>394418</xdr:colOff>
      <xdr:row>8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8</xdr:row>
      <xdr:rowOff>114300</xdr:rowOff>
    </xdr:from>
    <xdr:to>
      <xdr:col>18</xdr:col>
      <xdr:colOff>394970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8</xdr:row>
      <xdr:rowOff>114300</xdr:rowOff>
    </xdr:from>
    <xdr:to>
      <xdr:col>19</xdr:col>
      <xdr:colOff>385445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8</xdr:row>
      <xdr:rowOff>114300</xdr:rowOff>
    </xdr:from>
    <xdr:to>
      <xdr:col>20</xdr:col>
      <xdr:colOff>385445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8</xdr:row>
      <xdr:rowOff>114300</xdr:rowOff>
    </xdr:from>
    <xdr:to>
      <xdr:col>21</xdr:col>
      <xdr:colOff>385445</xdr:colOff>
      <xdr:row>8</xdr:row>
      <xdr:rowOff>388620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8</xdr:row>
      <xdr:rowOff>114300</xdr:rowOff>
    </xdr:from>
    <xdr:to>
      <xdr:col>22</xdr:col>
      <xdr:colOff>385445</xdr:colOff>
      <xdr:row>8</xdr:row>
      <xdr:rowOff>388620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8</xdr:row>
      <xdr:rowOff>123825</xdr:rowOff>
    </xdr:from>
    <xdr:to>
      <xdr:col>23</xdr:col>
      <xdr:colOff>384893</xdr:colOff>
      <xdr:row>8</xdr:row>
      <xdr:rowOff>398145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40005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9</xdr:row>
      <xdr:rowOff>114300</xdr:rowOff>
    </xdr:from>
    <xdr:to>
      <xdr:col>17</xdr:col>
      <xdr:colOff>394418</xdr:colOff>
      <xdr:row>9</xdr:row>
      <xdr:rowOff>388620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9</xdr:row>
      <xdr:rowOff>114300</xdr:rowOff>
    </xdr:from>
    <xdr:to>
      <xdr:col>18</xdr:col>
      <xdr:colOff>394970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9</xdr:row>
      <xdr:rowOff>114300</xdr:rowOff>
    </xdr:from>
    <xdr:to>
      <xdr:col>19</xdr:col>
      <xdr:colOff>385445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9</xdr:row>
      <xdr:rowOff>114300</xdr:rowOff>
    </xdr:from>
    <xdr:to>
      <xdr:col>20</xdr:col>
      <xdr:colOff>385445</xdr:colOff>
      <xdr:row>9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9</xdr:row>
      <xdr:rowOff>114300</xdr:rowOff>
    </xdr:from>
    <xdr:to>
      <xdr:col>21</xdr:col>
      <xdr:colOff>385445</xdr:colOff>
      <xdr:row>9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9</xdr:row>
      <xdr:rowOff>114300</xdr:rowOff>
    </xdr:from>
    <xdr:to>
      <xdr:col>22</xdr:col>
      <xdr:colOff>385445</xdr:colOff>
      <xdr:row>9</xdr:row>
      <xdr:rowOff>388620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9</xdr:row>
      <xdr:rowOff>123825</xdr:rowOff>
    </xdr:from>
    <xdr:to>
      <xdr:col>23</xdr:col>
      <xdr:colOff>385445</xdr:colOff>
      <xdr:row>9</xdr:row>
      <xdr:rowOff>398145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4457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10</xdr:row>
      <xdr:rowOff>114300</xdr:rowOff>
    </xdr:from>
    <xdr:to>
      <xdr:col>17</xdr:col>
      <xdr:colOff>394418</xdr:colOff>
      <xdr:row>10</xdr:row>
      <xdr:rowOff>388620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10</xdr:row>
      <xdr:rowOff>114300</xdr:rowOff>
    </xdr:from>
    <xdr:to>
      <xdr:col>18</xdr:col>
      <xdr:colOff>394418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10</xdr:row>
      <xdr:rowOff>114300</xdr:rowOff>
    </xdr:from>
    <xdr:to>
      <xdr:col>19</xdr:col>
      <xdr:colOff>385445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10</xdr:row>
      <xdr:rowOff>114300</xdr:rowOff>
    </xdr:from>
    <xdr:to>
      <xdr:col>20</xdr:col>
      <xdr:colOff>385445</xdr:colOff>
      <xdr:row>10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10</xdr:row>
      <xdr:rowOff>114300</xdr:rowOff>
    </xdr:from>
    <xdr:to>
      <xdr:col>21</xdr:col>
      <xdr:colOff>385445</xdr:colOff>
      <xdr:row>10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10</xdr:row>
      <xdr:rowOff>114300</xdr:rowOff>
    </xdr:from>
    <xdr:to>
      <xdr:col>22</xdr:col>
      <xdr:colOff>385445</xdr:colOff>
      <xdr:row>10</xdr:row>
      <xdr:rowOff>388620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10</xdr:row>
      <xdr:rowOff>123825</xdr:rowOff>
    </xdr:from>
    <xdr:to>
      <xdr:col>23</xdr:col>
      <xdr:colOff>385445</xdr:colOff>
      <xdr:row>10</xdr:row>
      <xdr:rowOff>398145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4914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11</xdr:row>
      <xdr:rowOff>114300</xdr:rowOff>
    </xdr:from>
    <xdr:to>
      <xdr:col>17</xdr:col>
      <xdr:colOff>394970</xdr:colOff>
      <xdr:row>11</xdr:row>
      <xdr:rowOff>388620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11</xdr:row>
      <xdr:rowOff>114300</xdr:rowOff>
    </xdr:from>
    <xdr:to>
      <xdr:col>18</xdr:col>
      <xdr:colOff>394970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11</xdr:row>
      <xdr:rowOff>114300</xdr:rowOff>
    </xdr:from>
    <xdr:to>
      <xdr:col>19</xdr:col>
      <xdr:colOff>385445</xdr:colOff>
      <xdr:row>11</xdr:row>
      <xdr:rowOff>379095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53625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11</xdr:row>
      <xdr:rowOff>114300</xdr:rowOff>
    </xdr:from>
    <xdr:to>
      <xdr:col>20</xdr:col>
      <xdr:colOff>385445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11</xdr:row>
      <xdr:rowOff>114300</xdr:rowOff>
    </xdr:from>
    <xdr:to>
      <xdr:col>21</xdr:col>
      <xdr:colOff>385445</xdr:colOff>
      <xdr:row>11</xdr:row>
      <xdr:rowOff>388620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16</xdr:row>
      <xdr:rowOff>114300</xdr:rowOff>
    </xdr:from>
    <xdr:to>
      <xdr:col>6</xdr:col>
      <xdr:colOff>394970</xdr:colOff>
      <xdr:row>16</xdr:row>
      <xdr:rowOff>388620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16</xdr:row>
      <xdr:rowOff>104775</xdr:rowOff>
    </xdr:from>
    <xdr:to>
      <xdr:col>7</xdr:col>
      <xdr:colOff>375920</xdr:colOff>
      <xdr:row>16</xdr:row>
      <xdr:rowOff>379095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73818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17</xdr:row>
      <xdr:rowOff>114300</xdr:rowOff>
    </xdr:from>
    <xdr:to>
      <xdr:col>1</xdr:col>
      <xdr:colOff>394418</xdr:colOff>
      <xdr:row>17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17</xdr:row>
      <xdr:rowOff>114300</xdr:rowOff>
    </xdr:from>
    <xdr:to>
      <xdr:col>2</xdr:col>
      <xdr:colOff>394418</xdr:colOff>
      <xdr:row>17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17</xdr:row>
      <xdr:rowOff>114300</xdr:rowOff>
    </xdr:from>
    <xdr:to>
      <xdr:col>3</xdr:col>
      <xdr:colOff>394970</xdr:colOff>
      <xdr:row>17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17</xdr:row>
      <xdr:rowOff>114300</xdr:rowOff>
    </xdr:from>
    <xdr:to>
      <xdr:col>4</xdr:col>
      <xdr:colOff>394970</xdr:colOff>
      <xdr:row>17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17</xdr:row>
      <xdr:rowOff>114300</xdr:rowOff>
    </xdr:from>
    <xdr:to>
      <xdr:col>5</xdr:col>
      <xdr:colOff>394970</xdr:colOff>
      <xdr:row>17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17</xdr:row>
      <xdr:rowOff>114300</xdr:rowOff>
    </xdr:from>
    <xdr:to>
      <xdr:col>6</xdr:col>
      <xdr:colOff>394970</xdr:colOff>
      <xdr:row>17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17</xdr:row>
      <xdr:rowOff>104775</xdr:rowOff>
    </xdr:from>
    <xdr:to>
      <xdr:col>7</xdr:col>
      <xdr:colOff>375920</xdr:colOff>
      <xdr:row>17</xdr:row>
      <xdr:rowOff>379095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18</xdr:row>
      <xdr:rowOff>114300</xdr:rowOff>
    </xdr:from>
    <xdr:to>
      <xdr:col>1</xdr:col>
      <xdr:colOff>394418</xdr:colOff>
      <xdr:row>18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18</xdr:row>
      <xdr:rowOff>114300</xdr:rowOff>
    </xdr:from>
    <xdr:to>
      <xdr:col>2</xdr:col>
      <xdr:colOff>394418</xdr:colOff>
      <xdr:row>18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18</xdr:row>
      <xdr:rowOff>114300</xdr:rowOff>
    </xdr:from>
    <xdr:to>
      <xdr:col>3</xdr:col>
      <xdr:colOff>394970</xdr:colOff>
      <xdr:row>18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18</xdr:row>
      <xdr:rowOff>114300</xdr:rowOff>
    </xdr:from>
    <xdr:to>
      <xdr:col>4</xdr:col>
      <xdr:colOff>394970</xdr:colOff>
      <xdr:row>18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18</xdr:row>
      <xdr:rowOff>114300</xdr:rowOff>
    </xdr:from>
    <xdr:to>
      <xdr:col>5</xdr:col>
      <xdr:colOff>394970</xdr:colOff>
      <xdr:row>18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18</xdr:row>
      <xdr:rowOff>114300</xdr:rowOff>
    </xdr:from>
    <xdr:to>
      <xdr:col>6</xdr:col>
      <xdr:colOff>394970</xdr:colOff>
      <xdr:row>18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18</xdr:row>
      <xdr:rowOff>104775</xdr:rowOff>
    </xdr:from>
    <xdr:to>
      <xdr:col>7</xdr:col>
      <xdr:colOff>375920</xdr:colOff>
      <xdr:row>18</xdr:row>
      <xdr:rowOff>379095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19</xdr:row>
      <xdr:rowOff>114300</xdr:rowOff>
    </xdr:from>
    <xdr:to>
      <xdr:col>1</xdr:col>
      <xdr:colOff>394970</xdr:colOff>
      <xdr:row>19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19</xdr:row>
      <xdr:rowOff>114300</xdr:rowOff>
    </xdr:from>
    <xdr:to>
      <xdr:col>2</xdr:col>
      <xdr:colOff>394418</xdr:colOff>
      <xdr:row>19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19</xdr:row>
      <xdr:rowOff>114300</xdr:rowOff>
    </xdr:from>
    <xdr:to>
      <xdr:col>3</xdr:col>
      <xdr:colOff>394418</xdr:colOff>
      <xdr:row>19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19</xdr:row>
      <xdr:rowOff>114300</xdr:rowOff>
    </xdr:from>
    <xdr:to>
      <xdr:col>4</xdr:col>
      <xdr:colOff>394418</xdr:colOff>
      <xdr:row>19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19</xdr:row>
      <xdr:rowOff>114300</xdr:rowOff>
    </xdr:from>
    <xdr:to>
      <xdr:col>5</xdr:col>
      <xdr:colOff>394970</xdr:colOff>
      <xdr:row>19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19</xdr:row>
      <xdr:rowOff>114300</xdr:rowOff>
    </xdr:from>
    <xdr:to>
      <xdr:col>6</xdr:col>
      <xdr:colOff>394970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19</xdr:row>
      <xdr:rowOff>104775</xdr:rowOff>
    </xdr:from>
    <xdr:to>
      <xdr:col>7</xdr:col>
      <xdr:colOff>375920</xdr:colOff>
      <xdr:row>19</xdr:row>
      <xdr:rowOff>379095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20</xdr:row>
      <xdr:rowOff>114300</xdr:rowOff>
    </xdr:from>
    <xdr:to>
      <xdr:col>1</xdr:col>
      <xdr:colOff>394970</xdr:colOff>
      <xdr:row>20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20</xdr:row>
      <xdr:rowOff>114300</xdr:rowOff>
    </xdr:from>
    <xdr:to>
      <xdr:col>2</xdr:col>
      <xdr:colOff>394970</xdr:colOff>
      <xdr:row>20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20</xdr:row>
      <xdr:rowOff>114300</xdr:rowOff>
    </xdr:from>
    <xdr:to>
      <xdr:col>3</xdr:col>
      <xdr:colOff>394970</xdr:colOff>
      <xdr:row>20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20</xdr:row>
      <xdr:rowOff>114300</xdr:rowOff>
    </xdr:from>
    <xdr:to>
      <xdr:col>4</xdr:col>
      <xdr:colOff>394970</xdr:colOff>
      <xdr:row>20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20</xdr:row>
      <xdr:rowOff>114300</xdr:rowOff>
    </xdr:from>
    <xdr:to>
      <xdr:col>5</xdr:col>
      <xdr:colOff>394970</xdr:colOff>
      <xdr:row>20</xdr:row>
      <xdr:rowOff>379095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92202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20</xdr:row>
      <xdr:rowOff>114300</xdr:rowOff>
    </xdr:from>
    <xdr:to>
      <xdr:col>6</xdr:col>
      <xdr:colOff>394970</xdr:colOff>
      <xdr:row>20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20</xdr:row>
      <xdr:rowOff>104775</xdr:rowOff>
    </xdr:from>
    <xdr:to>
      <xdr:col>7</xdr:col>
      <xdr:colOff>375920</xdr:colOff>
      <xdr:row>20</xdr:row>
      <xdr:rowOff>379095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9210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16</xdr:row>
      <xdr:rowOff>114300</xdr:rowOff>
    </xdr:from>
    <xdr:to>
      <xdr:col>9</xdr:col>
      <xdr:colOff>385445</xdr:colOff>
      <xdr:row>16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16</xdr:row>
      <xdr:rowOff>114300</xdr:rowOff>
    </xdr:from>
    <xdr:to>
      <xdr:col>10</xdr:col>
      <xdr:colOff>384893</xdr:colOff>
      <xdr:row>16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16</xdr:row>
      <xdr:rowOff>114300</xdr:rowOff>
    </xdr:from>
    <xdr:to>
      <xdr:col>11</xdr:col>
      <xdr:colOff>384893</xdr:colOff>
      <xdr:row>16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16</xdr:row>
      <xdr:rowOff>114300</xdr:rowOff>
    </xdr:from>
    <xdr:to>
      <xdr:col>12</xdr:col>
      <xdr:colOff>385445</xdr:colOff>
      <xdr:row>16</xdr:row>
      <xdr:rowOff>388620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16</xdr:row>
      <xdr:rowOff>114300</xdr:rowOff>
    </xdr:from>
    <xdr:to>
      <xdr:col>13</xdr:col>
      <xdr:colOff>385445</xdr:colOff>
      <xdr:row>16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16</xdr:row>
      <xdr:rowOff>114300</xdr:rowOff>
    </xdr:from>
    <xdr:to>
      <xdr:col>14</xdr:col>
      <xdr:colOff>385445</xdr:colOff>
      <xdr:row>16</xdr:row>
      <xdr:rowOff>388620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101600</xdr:colOff>
      <xdr:row>16</xdr:row>
      <xdr:rowOff>95250</xdr:rowOff>
    </xdr:from>
    <xdr:to>
      <xdr:col>15</xdr:col>
      <xdr:colOff>375920</xdr:colOff>
      <xdr:row>16</xdr:row>
      <xdr:rowOff>369570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5350" y="73723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17</xdr:row>
      <xdr:rowOff>114300</xdr:rowOff>
    </xdr:from>
    <xdr:to>
      <xdr:col>9</xdr:col>
      <xdr:colOff>385445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17</xdr:row>
      <xdr:rowOff>114300</xdr:rowOff>
    </xdr:from>
    <xdr:to>
      <xdr:col>10</xdr:col>
      <xdr:colOff>385445</xdr:colOff>
      <xdr:row>17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17</xdr:row>
      <xdr:rowOff>114300</xdr:rowOff>
    </xdr:from>
    <xdr:to>
      <xdr:col>11</xdr:col>
      <xdr:colOff>384893</xdr:colOff>
      <xdr:row>17</xdr:row>
      <xdr:rowOff>388620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17</xdr:row>
      <xdr:rowOff>114300</xdr:rowOff>
    </xdr:from>
    <xdr:to>
      <xdr:col>12</xdr:col>
      <xdr:colOff>384893</xdr:colOff>
      <xdr:row>17</xdr:row>
      <xdr:rowOff>388620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17</xdr:row>
      <xdr:rowOff>114300</xdr:rowOff>
    </xdr:from>
    <xdr:to>
      <xdr:col>13</xdr:col>
      <xdr:colOff>385445</xdr:colOff>
      <xdr:row>17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17</xdr:row>
      <xdr:rowOff>114300</xdr:rowOff>
    </xdr:from>
    <xdr:to>
      <xdr:col>14</xdr:col>
      <xdr:colOff>385445</xdr:colOff>
      <xdr:row>17</xdr:row>
      <xdr:rowOff>388620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101600</xdr:colOff>
      <xdr:row>17</xdr:row>
      <xdr:rowOff>95250</xdr:rowOff>
    </xdr:from>
    <xdr:to>
      <xdr:col>15</xdr:col>
      <xdr:colOff>375920</xdr:colOff>
      <xdr:row>17</xdr:row>
      <xdr:rowOff>369570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5350" y="7829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18</xdr:row>
      <xdr:rowOff>114300</xdr:rowOff>
    </xdr:from>
    <xdr:to>
      <xdr:col>9</xdr:col>
      <xdr:colOff>385445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18</xdr:row>
      <xdr:rowOff>114300</xdr:rowOff>
    </xdr:from>
    <xdr:to>
      <xdr:col>10</xdr:col>
      <xdr:colOff>385445</xdr:colOff>
      <xdr:row>18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18</xdr:row>
      <xdr:rowOff>114300</xdr:rowOff>
    </xdr:from>
    <xdr:to>
      <xdr:col>11</xdr:col>
      <xdr:colOff>385445</xdr:colOff>
      <xdr:row>18</xdr:row>
      <xdr:rowOff>388620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18</xdr:row>
      <xdr:rowOff>114300</xdr:rowOff>
    </xdr:from>
    <xdr:to>
      <xdr:col>12</xdr:col>
      <xdr:colOff>384893</xdr:colOff>
      <xdr:row>18</xdr:row>
      <xdr:rowOff>388620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18</xdr:row>
      <xdr:rowOff>114300</xdr:rowOff>
    </xdr:from>
    <xdr:to>
      <xdr:col>13</xdr:col>
      <xdr:colOff>384893</xdr:colOff>
      <xdr:row>18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18</xdr:row>
      <xdr:rowOff>114300</xdr:rowOff>
    </xdr:from>
    <xdr:to>
      <xdr:col>14</xdr:col>
      <xdr:colOff>385445</xdr:colOff>
      <xdr:row>18</xdr:row>
      <xdr:rowOff>388620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101600</xdr:colOff>
      <xdr:row>18</xdr:row>
      <xdr:rowOff>95250</xdr:rowOff>
    </xdr:from>
    <xdr:to>
      <xdr:col>15</xdr:col>
      <xdr:colOff>375920</xdr:colOff>
      <xdr:row>18</xdr:row>
      <xdr:rowOff>369570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5350" y="8286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19</xdr:row>
      <xdr:rowOff>114300</xdr:rowOff>
    </xdr:from>
    <xdr:to>
      <xdr:col>9</xdr:col>
      <xdr:colOff>385445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19</xdr:row>
      <xdr:rowOff>114300</xdr:rowOff>
    </xdr:from>
    <xdr:to>
      <xdr:col>10</xdr:col>
      <xdr:colOff>385445</xdr:colOff>
      <xdr:row>19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19</xdr:row>
      <xdr:rowOff>114300</xdr:rowOff>
    </xdr:from>
    <xdr:to>
      <xdr:col>11</xdr:col>
      <xdr:colOff>385445</xdr:colOff>
      <xdr:row>19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19</xdr:row>
      <xdr:rowOff>114300</xdr:rowOff>
    </xdr:from>
    <xdr:to>
      <xdr:col>12</xdr:col>
      <xdr:colOff>385445</xdr:colOff>
      <xdr:row>19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19</xdr:row>
      <xdr:rowOff>114300</xdr:rowOff>
    </xdr:from>
    <xdr:to>
      <xdr:col>13</xdr:col>
      <xdr:colOff>385445</xdr:colOff>
      <xdr:row>19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19</xdr:row>
      <xdr:rowOff>114300</xdr:rowOff>
    </xdr:from>
    <xdr:to>
      <xdr:col>14</xdr:col>
      <xdr:colOff>385445</xdr:colOff>
      <xdr:row>19</xdr:row>
      <xdr:rowOff>379095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87630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15</xdr:col>
      <xdr:colOff>101600</xdr:colOff>
      <xdr:row>19</xdr:row>
      <xdr:rowOff>95250</xdr:rowOff>
    </xdr:from>
    <xdr:to>
      <xdr:col>15</xdr:col>
      <xdr:colOff>375920</xdr:colOff>
      <xdr:row>19</xdr:row>
      <xdr:rowOff>369570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5350" y="8743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20</xdr:row>
      <xdr:rowOff>114300</xdr:rowOff>
    </xdr:from>
    <xdr:to>
      <xdr:col>9</xdr:col>
      <xdr:colOff>385445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20</xdr:row>
      <xdr:rowOff>114300</xdr:rowOff>
    </xdr:from>
    <xdr:to>
      <xdr:col>10</xdr:col>
      <xdr:colOff>385445</xdr:colOff>
      <xdr:row>20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20</xdr:row>
      <xdr:rowOff>114300</xdr:rowOff>
    </xdr:from>
    <xdr:to>
      <xdr:col>11</xdr:col>
      <xdr:colOff>385445</xdr:colOff>
      <xdr:row>20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16</xdr:row>
      <xdr:rowOff>114300</xdr:rowOff>
    </xdr:from>
    <xdr:to>
      <xdr:col>20</xdr:col>
      <xdr:colOff>394418</xdr:colOff>
      <xdr:row>16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16</xdr:row>
      <xdr:rowOff>114300</xdr:rowOff>
    </xdr:from>
    <xdr:to>
      <xdr:col>21</xdr:col>
      <xdr:colOff>394418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16</xdr:row>
      <xdr:rowOff>114300</xdr:rowOff>
    </xdr:from>
    <xdr:to>
      <xdr:col>22</xdr:col>
      <xdr:colOff>385445</xdr:colOff>
      <xdr:row>16</xdr:row>
      <xdr:rowOff>388620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16</xdr:row>
      <xdr:rowOff>123825</xdr:rowOff>
    </xdr:from>
    <xdr:to>
      <xdr:col>23</xdr:col>
      <xdr:colOff>394970</xdr:colOff>
      <xdr:row>16</xdr:row>
      <xdr:rowOff>398145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400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17</xdr:row>
      <xdr:rowOff>114300</xdr:rowOff>
    </xdr:from>
    <xdr:to>
      <xdr:col>17</xdr:col>
      <xdr:colOff>394970</xdr:colOff>
      <xdr:row>17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17</xdr:row>
      <xdr:rowOff>114300</xdr:rowOff>
    </xdr:from>
    <xdr:to>
      <xdr:col>18</xdr:col>
      <xdr:colOff>394970</xdr:colOff>
      <xdr:row>17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17</xdr:row>
      <xdr:rowOff>114300</xdr:rowOff>
    </xdr:from>
    <xdr:to>
      <xdr:col>19</xdr:col>
      <xdr:colOff>394970</xdr:colOff>
      <xdr:row>17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17</xdr:row>
      <xdr:rowOff>114300</xdr:rowOff>
    </xdr:from>
    <xdr:to>
      <xdr:col>20</xdr:col>
      <xdr:colOff>394970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17</xdr:row>
      <xdr:rowOff>114300</xdr:rowOff>
    </xdr:from>
    <xdr:to>
      <xdr:col>21</xdr:col>
      <xdr:colOff>394418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17</xdr:row>
      <xdr:rowOff>114300</xdr:rowOff>
    </xdr:from>
    <xdr:to>
      <xdr:col>22</xdr:col>
      <xdr:colOff>384893</xdr:colOff>
      <xdr:row>17</xdr:row>
      <xdr:rowOff>388620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17</xdr:row>
      <xdr:rowOff>123825</xdr:rowOff>
    </xdr:from>
    <xdr:to>
      <xdr:col>23</xdr:col>
      <xdr:colOff>394970</xdr:colOff>
      <xdr:row>17</xdr:row>
      <xdr:rowOff>398145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18</xdr:row>
      <xdr:rowOff>114300</xdr:rowOff>
    </xdr:from>
    <xdr:to>
      <xdr:col>17</xdr:col>
      <xdr:colOff>394970</xdr:colOff>
      <xdr:row>18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18</xdr:row>
      <xdr:rowOff>114300</xdr:rowOff>
    </xdr:from>
    <xdr:to>
      <xdr:col>18</xdr:col>
      <xdr:colOff>394970</xdr:colOff>
      <xdr:row>18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18</xdr:row>
      <xdr:rowOff>114300</xdr:rowOff>
    </xdr:from>
    <xdr:to>
      <xdr:col>19</xdr:col>
      <xdr:colOff>394970</xdr:colOff>
      <xdr:row>18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18</xdr:row>
      <xdr:rowOff>114300</xdr:rowOff>
    </xdr:from>
    <xdr:to>
      <xdr:col>20</xdr:col>
      <xdr:colOff>394970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18</xdr:row>
      <xdr:rowOff>114300</xdr:rowOff>
    </xdr:from>
    <xdr:to>
      <xdr:col>21</xdr:col>
      <xdr:colOff>394970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18</xdr:row>
      <xdr:rowOff>114300</xdr:rowOff>
    </xdr:from>
    <xdr:to>
      <xdr:col>22</xdr:col>
      <xdr:colOff>384893</xdr:colOff>
      <xdr:row>18</xdr:row>
      <xdr:rowOff>388620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18</xdr:row>
      <xdr:rowOff>123825</xdr:rowOff>
    </xdr:from>
    <xdr:to>
      <xdr:col>23</xdr:col>
      <xdr:colOff>394418</xdr:colOff>
      <xdr:row>18</xdr:row>
      <xdr:rowOff>398145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315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19</xdr:row>
      <xdr:rowOff>114300</xdr:rowOff>
    </xdr:from>
    <xdr:to>
      <xdr:col>17</xdr:col>
      <xdr:colOff>394970</xdr:colOff>
      <xdr:row>19</xdr:row>
      <xdr:rowOff>388620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19</xdr:row>
      <xdr:rowOff>114300</xdr:rowOff>
    </xdr:from>
    <xdr:to>
      <xdr:col>18</xdr:col>
      <xdr:colOff>394970</xdr:colOff>
      <xdr:row>19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19</xdr:row>
      <xdr:rowOff>114300</xdr:rowOff>
    </xdr:from>
    <xdr:to>
      <xdr:col>19</xdr:col>
      <xdr:colOff>394970</xdr:colOff>
      <xdr:row>19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19</xdr:row>
      <xdr:rowOff>114300</xdr:rowOff>
    </xdr:from>
    <xdr:to>
      <xdr:col>20</xdr:col>
      <xdr:colOff>394970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19</xdr:row>
      <xdr:rowOff>114300</xdr:rowOff>
    </xdr:from>
    <xdr:to>
      <xdr:col>21</xdr:col>
      <xdr:colOff>394970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19</xdr:row>
      <xdr:rowOff>114300</xdr:rowOff>
    </xdr:from>
    <xdr:to>
      <xdr:col>22</xdr:col>
      <xdr:colOff>385445</xdr:colOff>
      <xdr:row>19</xdr:row>
      <xdr:rowOff>388620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19</xdr:row>
      <xdr:rowOff>123825</xdr:rowOff>
    </xdr:from>
    <xdr:to>
      <xdr:col>23</xdr:col>
      <xdr:colOff>394970</xdr:colOff>
      <xdr:row>19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7725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20</xdr:row>
      <xdr:rowOff>114300</xdr:rowOff>
    </xdr:from>
    <xdr:to>
      <xdr:col>17</xdr:col>
      <xdr:colOff>394970</xdr:colOff>
      <xdr:row>20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20</xdr:row>
      <xdr:rowOff>114300</xdr:rowOff>
    </xdr:from>
    <xdr:to>
      <xdr:col>18</xdr:col>
      <xdr:colOff>394970</xdr:colOff>
      <xdr:row>20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20</xdr:row>
      <xdr:rowOff>114300</xdr:rowOff>
    </xdr:from>
    <xdr:to>
      <xdr:col>19</xdr:col>
      <xdr:colOff>394970</xdr:colOff>
      <xdr:row>20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20</xdr:row>
      <xdr:rowOff>114300</xdr:rowOff>
    </xdr:from>
    <xdr:to>
      <xdr:col>20</xdr:col>
      <xdr:colOff>394970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20</xdr:row>
      <xdr:rowOff>114300</xdr:rowOff>
    </xdr:from>
    <xdr:to>
      <xdr:col>21</xdr:col>
      <xdr:colOff>394418</xdr:colOff>
      <xdr:row>20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25</xdr:row>
      <xdr:rowOff>114300</xdr:rowOff>
    </xdr:from>
    <xdr:to>
      <xdr:col>6</xdr:col>
      <xdr:colOff>384893</xdr:colOff>
      <xdr:row>25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25</xdr:row>
      <xdr:rowOff>123825</xdr:rowOff>
    </xdr:from>
    <xdr:to>
      <xdr:col>7</xdr:col>
      <xdr:colOff>404495</xdr:colOff>
      <xdr:row>25</xdr:row>
      <xdr:rowOff>398145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1258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26</xdr:row>
      <xdr:rowOff>114300</xdr:rowOff>
    </xdr:from>
    <xdr:to>
      <xdr:col>1</xdr:col>
      <xdr:colOff>385445</xdr:colOff>
      <xdr:row>26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26</xdr:row>
      <xdr:rowOff>114300</xdr:rowOff>
    </xdr:from>
    <xdr:to>
      <xdr:col>2</xdr:col>
      <xdr:colOff>385445</xdr:colOff>
      <xdr:row>26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26</xdr:row>
      <xdr:rowOff>114300</xdr:rowOff>
    </xdr:from>
    <xdr:to>
      <xdr:col>3</xdr:col>
      <xdr:colOff>385445</xdr:colOff>
      <xdr:row>26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26</xdr:row>
      <xdr:rowOff>114300</xdr:rowOff>
    </xdr:from>
    <xdr:to>
      <xdr:col>4</xdr:col>
      <xdr:colOff>385445</xdr:colOff>
      <xdr:row>26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26</xdr:row>
      <xdr:rowOff>114300</xdr:rowOff>
    </xdr:from>
    <xdr:to>
      <xdr:col>5</xdr:col>
      <xdr:colOff>385445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26</xdr:row>
      <xdr:rowOff>114300</xdr:rowOff>
    </xdr:from>
    <xdr:to>
      <xdr:col>6</xdr:col>
      <xdr:colOff>384893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26</xdr:row>
      <xdr:rowOff>123825</xdr:rowOff>
    </xdr:from>
    <xdr:to>
      <xdr:col>7</xdr:col>
      <xdr:colOff>403943</xdr:colOff>
      <xdr:row>26</xdr:row>
      <xdr:rowOff>398145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17157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27</xdr:row>
      <xdr:rowOff>114300</xdr:rowOff>
    </xdr:from>
    <xdr:to>
      <xdr:col>1</xdr:col>
      <xdr:colOff>385445</xdr:colOff>
      <xdr:row>27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27</xdr:row>
      <xdr:rowOff>114300</xdr:rowOff>
    </xdr:from>
    <xdr:to>
      <xdr:col>2</xdr:col>
      <xdr:colOff>385445</xdr:colOff>
      <xdr:row>27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27</xdr:row>
      <xdr:rowOff>114300</xdr:rowOff>
    </xdr:from>
    <xdr:to>
      <xdr:col>3</xdr:col>
      <xdr:colOff>385445</xdr:colOff>
      <xdr:row>27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27</xdr:row>
      <xdr:rowOff>114300</xdr:rowOff>
    </xdr:from>
    <xdr:to>
      <xdr:col>4</xdr:col>
      <xdr:colOff>385445</xdr:colOff>
      <xdr:row>27</xdr:row>
      <xdr:rowOff>388620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27</xdr:row>
      <xdr:rowOff>114300</xdr:rowOff>
    </xdr:from>
    <xdr:to>
      <xdr:col>5</xdr:col>
      <xdr:colOff>385445</xdr:colOff>
      <xdr:row>27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27</xdr:row>
      <xdr:rowOff>114300</xdr:rowOff>
    </xdr:from>
    <xdr:to>
      <xdr:col>6</xdr:col>
      <xdr:colOff>385445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27</xdr:row>
      <xdr:rowOff>123825</xdr:rowOff>
    </xdr:from>
    <xdr:to>
      <xdr:col>7</xdr:col>
      <xdr:colOff>403943</xdr:colOff>
      <xdr:row>27</xdr:row>
      <xdr:rowOff>398145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21729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28</xdr:row>
      <xdr:rowOff>114300</xdr:rowOff>
    </xdr:from>
    <xdr:to>
      <xdr:col>1</xdr:col>
      <xdr:colOff>384893</xdr:colOff>
      <xdr:row>28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28</xdr:row>
      <xdr:rowOff>114300</xdr:rowOff>
    </xdr:from>
    <xdr:to>
      <xdr:col>2</xdr:col>
      <xdr:colOff>385445</xdr:colOff>
      <xdr:row>28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28</xdr:row>
      <xdr:rowOff>114300</xdr:rowOff>
    </xdr:from>
    <xdr:to>
      <xdr:col>3</xdr:col>
      <xdr:colOff>385445</xdr:colOff>
      <xdr:row>28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28</xdr:row>
      <xdr:rowOff>114300</xdr:rowOff>
    </xdr:from>
    <xdr:to>
      <xdr:col>4</xdr:col>
      <xdr:colOff>385445</xdr:colOff>
      <xdr:row>28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28</xdr:row>
      <xdr:rowOff>114300</xdr:rowOff>
    </xdr:from>
    <xdr:to>
      <xdr:col>5</xdr:col>
      <xdr:colOff>385445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28</xdr:row>
      <xdr:rowOff>114300</xdr:rowOff>
    </xdr:from>
    <xdr:to>
      <xdr:col>6</xdr:col>
      <xdr:colOff>385445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28</xdr:row>
      <xdr:rowOff>123825</xdr:rowOff>
    </xdr:from>
    <xdr:to>
      <xdr:col>7</xdr:col>
      <xdr:colOff>404495</xdr:colOff>
      <xdr:row>28</xdr:row>
      <xdr:rowOff>398145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29</xdr:row>
      <xdr:rowOff>114300</xdr:rowOff>
    </xdr:from>
    <xdr:to>
      <xdr:col>1</xdr:col>
      <xdr:colOff>385445</xdr:colOff>
      <xdr:row>29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29</xdr:row>
      <xdr:rowOff>114300</xdr:rowOff>
    </xdr:from>
    <xdr:to>
      <xdr:col>2</xdr:col>
      <xdr:colOff>385445</xdr:colOff>
      <xdr:row>29</xdr:row>
      <xdr:rowOff>379095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30778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29</xdr:row>
      <xdr:rowOff>114300</xdr:rowOff>
    </xdr:from>
    <xdr:to>
      <xdr:col>3</xdr:col>
      <xdr:colOff>385445</xdr:colOff>
      <xdr:row>29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29</xdr:row>
      <xdr:rowOff>114300</xdr:rowOff>
    </xdr:from>
    <xdr:to>
      <xdr:col>4</xdr:col>
      <xdr:colOff>385445</xdr:colOff>
      <xdr:row>29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29</xdr:row>
      <xdr:rowOff>114300</xdr:rowOff>
    </xdr:from>
    <xdr:to>
      <xdr:col>5</xdr:col>
      <xdr:colOff>385445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29</xdr:row>
      <xdr:rowOff>114300</xdr:rowOff>
    </xdr:from>
    <xdr:to>
      <xdr:col>6</xdr:col>
      <xdr:colOff>385445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29</xdr:row>
      <xdr:rowOff>123825</xdr:rowOff>
    </xdr:from>
    <xdr:to>
      <xdr:col>7</xdr:col>
      <xdr:colOff>403943</xdr:colOff>
      <xdr:row>29</xdr:row>
      <xdr:rowOff>398145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30873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30</xdr:row>
      <xdr:rowOff>114300</xdr:rowOff>
    </xdr:from>
    <xdr:to>
      <xdr:col>1</xdr:col>
      <xdr:colOff>384893</xdr:colOff>
      <xdr:row>30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3535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25</xdr:row>
      <xdr:rowOff>114300</xdr:rowOff>
    </xdr:from>
    <xdr:to>
      <xdr:col>10</xdr:col>
      <xdr:colOff>385445</xdr:colOff>
      <xdr:row>25</xdr:row>
      <xdr:rowOff>388620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25</xdr:row>
      <xdr:rowOff>114300</xdr:rowOff>
    </xdr:from>
    <xdr:to>
      <xdr:col>11</xdr:col>
      <xdr:colOff>385445</xdr:colOff>
      <xdr:row>25</xdr:row>
      <xdr:rowOff>388620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25</xdr:row>
      <xdr:rowOff>114300</xdr:rowOff>
    </xdr:from>
    <xdr:to>
      <xdr:col>12</xdr:col>
      <xdr:colOff>385445</xdr:colOff>
      <xdr:row>25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25</xdr:row>
      <xdr:rowOff>114300</xdr:rowOff>
    </xdr:from>
    <xdr:to>
      <xdr:col>13</xdr:col>
      <xdr:colOff>385445</xdr:colOff>
      <xdr:row>25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25</xdr:row>
      <xdr:rowOff>114300</xdr:rowOff>
    </xdr:from>
    <xdr:to>
      <xdr:col>14</xdr:col>
      <xdr:colOff>385445</xdr:colOff>
      <xdr:row>25</xdr:row>
      <xdr:rowOff>388620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149225</xdr:colOff>
      <xdr:row>25</xdr:row>
      <xdr:rowOff>114300</xdr:rowOff>
    </xdr:from>
    <xdr:to>
      <xdr:col>15</xdr:col>
      <xdr:colOff>423545</xdr:colOff>
      <xdr:row>25</xdr:row>
      <xdr:rowOff>388620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29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26</xdr:row>
      <xdr:rowOff>114300</xdr:rowOff>
    </xdr:from>
    <xdr:to>
      <xdr:col>9</xdr:col>
      <xdr:colOff>384893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26</xdr:row>
      <xdr:rowOff>114300</xdr:rowOff>
    </xdr:from>
    <xdr:to>
      <xdr:col>10</xdr:col>
      <xdr:colOff>384893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26</xdr:row>
      <xdr:rowOff>114300</xdr:rowOff>
    </xdr:from>
    <xdr:to>
      <xdr:col>11</xdr:col>
      <xdr:colOff>385445</xdr:colOff>
      <xdr:row>26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26</xdr:row>
      <xdr:rowOff>114300</xdr:rowOff>
    </xdr:from>
    <xdr:to>
      <xdr:col>12</xdr:col>
      <xdr:colOff>385445</xdr:colOff>
      <xdr:row>26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26</xdr:row>
      <xdr:rowOff>114300</xdr:rowOff>
    </xdr:from>
    <xdr:to>
      <xdr:col>13</xdr:col>
      <xdr:colOff>385445</xdr:colOff>
      <xdr:row>26</xdr:row>
      <xdr:rowOff>388620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26</xdr:row>
      <xdr:rowOff>114300</xdr:rowOff>
    </xdr:from>
    <xdr:to>
      <xdr:col>14</xdr:col>
      <xdr:colOff>385445</xdr:colOff>
      <xdr:row>26</xdr:row>
      <xdr:rowOff>388620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149225</xdr:colOff>
      <xdr:row>26</xdr:row>
      <xdr:rowOff>114300</xdr:rowOff>
    </xdr:from>
    <xdr:to>
      <xdr:col>15</xdr:col>
      <xdr:colOff>423545</xdr:colOff>
      <xdr:row>26</xdr:row>
      <xdr:rowOff>388620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29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27</xdr:row>
      <xdr:rowOff>114300</xdr:rowOff>
    </xdr:from>
    <xdr:to>
      <xdr:col>9</xdr:col>
      <xdr:colOff>384893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27</xdr:row>
      <xdr:rowOff>114300</xdr:rowOff>
    </xdr:from>
    <xdr:to>
      <xdr:col>10</xdr:col>
      <xdr:colOff>384893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27</xdr:row>
      <xdr:rowOff>114300</xdr:rowOff>
    </xdr:from>
    <xdr:to>
      <xdr:col>11</xdr:col>
      <xdr:colOff>385445</xdr:colOff>
      <xdr:row>27</xdr:row>
      <xdr:rowOff>388620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27</xdr:row>
      <xdr:rowOff>114300</xdr:rowOff>
    </xdr:from>
    <xdr:to>
      <xdr:col>12</xdr:col>
      <xdr:colOff>385445</xdr:colOff>
      <xdr:row>27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27</xdr:row>
      <xdr:rowOff>114300</xdr:rowOff>
    </xdr:from>
    <xdr:to>
      <xdr:col>13</xdr:col>
      <xdr:colOff>385445</xdr:colOff>
      <xdr:row>27</xdr:row>
      <xdr:rowOff>388620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27</xdr:row>
      <xdr:rowOff>114300</xdr:rowOff>
    </xdr:from>
    <xdr:to>
      <xdr:col>14</xdr:col>
      <xdr:colOff>385445</xdr:colOff>
      <xdr:row>27</xdr:row>
      <xdr:rowOff>388620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149225</xdr:colOff>
      <xdr:row>27</xdr:row>
      <xdr:rowOff>114300</xdr:rowOff>
    </xdr:from>
    <xdr:to>
      <xdr:col>15</xdr:col>
      <xdr:colOff>423545</xdr:colOff>
      <xdr:row>27</xdr:row>
      <xdr:rowOff>388620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29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28</xdr:row>
      <xdr:rowOff>114300</xdr:rowOff>
    </xdr:from>
    <xdr:to>
      <xdr:col>9</xdr:col>
      <xdr:colOff>385445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28</xdr:row>
      <xdr:rowOff>114300</xdr:rowOff>
    </xdr:from>
    <xdr:to>
      <xdr:col>10</xdr:col>
      <xdr:colOff>385445</xdr:colOff>
      <xdr:row>28</xdr:row>
      <xdr:rowOff>388620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28</xdr:row>
      <xdr:rowOff>114300</xdr:rowOff>
    </xdr:from>
    <xdr:to>
      <xdr:col>11</xdr:col>
      <xdr:colOff>385445</xdr:colOff>
      <xdr:row>28</xdr:row>
      <xdr:rowOff>379095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6206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28</xdr:row>
      <xdr:rowOff>114300</xdr:rowOff>
    </xdr:from>
    <xdr:to>
      <xdr:col>12</xdr:col>
      <xdr:colOff>385445</xdr:colOff>
      <xdr:row>28</xdr:row>
      <xdr:rowOff>388620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28</xdr:row>
      <xdr:rowOff>114300</xdr:rowOff>
    </xdr:from>
    <xdr:to>
      <xdr:col>13</xdr:col>
      <xdr:colOff>385445</xdr:colOff>
      <xdr:row>28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28</xdr:row>
      <xdr:rowOff>114300</xdr:rowOff>
    </xdr:from>
    <xdr:to>
      <xdr:col>14</xdr:col>
      <xdr:colOff>385445</xdr:colOff>
      <xdr:row>28</xdr:row>
      <xdr:rowOff>388620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149225</xdr:colOff>
      <xdr:row>28</xdr:row>
      <xdr:rowOff>114300</xdr:rowOff>
    </xdr:from>
    <xdr:to>
      <xdr:col>15</xdr:col>
      <xdr:colOff>423545</xdr:colOff>
      <xdr:row>28</xdr:row>
      <xdr:rowOff>388620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929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29</xdr:row>
      <xdr:rowOff>114300</xdr:rowOff>
    </xdr:from>
    <xdr:to>
      <xdr:col>9</xdr:col>
      <xdr:colOff>385445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29</xdr:row>
      <xdr:rowOff>114300</xdr:rowOff>
    </xdr:from>
    <xdr:to>
      <xdr:col>10</xdr:col>
      <xdr:colOff>384893</xdr:colOff>
      <xdr:row>29</xdr:row>
      <xdr:rowOff>388620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29</xdr:row>
      <xdr:rowOff>114300</xdr:rowOff>
    </xdr:from>
    <xdr:to>
      <xdr:col>11</xdr:col>
      <xdr:colOff>384893</xdr:colOff>
      <xdr:row>29</xdr:row>
      <xdr:rowOff>388620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29</xdr:row>
      <xdr:rowOff>114300</xdr:rowOff>
    </xdr:from>
    <xdr:to>
      <xdr:col>12</xdr:col>
      <xdr:colOff>385445</xdr:colOff>
      <xdr:row>29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25</xdr:row>
      <xdr:rowOff>114300</xdr:rowOff>
    </xdr:from>
    <xdr:to>
      <xdr:col>21</xdr:col>
      <xdr:colOff>385445</xdr:colOff>
      <xdr:row>25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25</xdr:row>
      <xdr:rowOff>114300</xdr:rowOff>
    </xdr:from>
    <xdr:to>
      <xdr:col>22</xdr:col>
      <xdr:colOff>385445</xdr:colOff>
      <xdr:row>25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25</xdr:row>
      <xdr:rowOff>114300</xdr:rowOff>
    </xdr:from>
    <xdr:to>
      <xdr:col>23</xdr:col>
      <xdr:colOff>404495</xdr:colOff>
      <xdr:row>25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26</xdr:row>
      <xdr:rowOff>114300</xdr:rowOff>
    </xdr:from>
    <xdr:to>
      <xdr:col>17</xdr:col>
      <xdr:colOff>385445</xdr:colOff>
      <xdr:row>26</xdr:row>
      <xdr:rowOff>388620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26</xdr:row>
      <xdr:rowOff>114300</xdr:rowOff>
    </xdr:from>
    <xdr:to>
      <xdr:col>18</xdr:col>
      <xdr:colOff>385445</xdr:colOff>
      <xdr:row>26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26</xdr:row>
      <xdr:rowOff>114300</xdr:rowOff>
    </xdr:from>
    <xdr:to>
      <xdr:col>19</xdr:col>
      <xdr:colOff>384893</xdr:colOff>
      <xdr:row>26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26</xdr:row>
      <xdr:rowOff>114300</xdr:rowOff>
    </xdr:from>
    <xdr:to>
      <xdr:col>20</xdr:col>
      <xdr:colOff>384893</xdr:colOff>
      <xdr:row>26</xdr:row>
      <xdr:rowOff>388620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26</xdr:row>
      <xdr:rowOff>114300</xdr:rowOff>
    </xdr:from>
    <xdr:to>
      <xdr:col>21</xdr:col>
      <xdr:colOff>385445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26</xdr:row>
      <xdr:rowOff>114300</xdr:rowOff>
    </xdr:from>
    <xdr:to>
      <xdr:col>22</xdr:col>
      <xdr:colOff>385445</xdr:colOff>
      <xdr:row>26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26</xdr:row>
      <xdr:rowOff>114300</xdr:rowOff>
    </xdr:from>
    <xdr:to>
      <xdr:col>23</xdr:col>
      <xdr:colOff>404495</xdr:colOff>
      <xdr:row>26</xdr:row>
      <xdr:rowOff>388620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27</xdr:row>
      <xdr:rowOff>114300</xdr:rowOff>
    </xdr:from>
    <xdr:to>
      <xdr:col>17</xdr:col>
      <xdr:colOff>385445</xdr:colOff>
      <xdr:row>27</xdr:row>
      <xdr:rowOff>388620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27</xdr:row>
      <xdr:rowOff>114300</xdr:rowOff>
    </xdr:from>
    <xdr:to>
      <xdr:col>18</xdr:col>
      <xdr:colOff>384893</xdr:colOff>
      <xdr:row>27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27</xdr:row>
      <xdr:rowOff>114300</xdr:rowOff>
    </xdr:from>
    <xdr:to>
      <xdr:col>19</xdr:col>
      <xdr:colOff>384893</xdr:colOff>
      <xdr:row>27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27</xdr:row>
      <xdr:rowOff>114300</xdr:rowOff>
    </xdr:from>
    <xdr:to>
      <xdr:col>20</xdr:col>
      <xdr:colOff>385445</xdr:colOff>
      <xdr:row>27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27</xdr:row>
      <xdr:rowOff>114300</xdr:rowOff>
    </xdr:from>
    <xdr:to>
      <xdr:col>21</xdr:col>
      <xdr:colOff>385445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27</xdr:row>
      <xdr:rowOff>114300</xdr:rowOff>
    </xdr:from>
    <xdr:to>
      <xdr:col>22</xdr:col>
      <xdr:colOff>385445</xdr:colOff>
      <xdr:row>27</xdr:row>
      <xdr:rowOff>388620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27</xdr:row>
      <xdr:rowOff>114300</xdr:rowOff>
    </xdr:from>
    <xdr:to>
      <xdr:col>23</xdr:col>
      <xdr:colOff>404495</xdr:colOff>
      <xdr:row>27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28</xdr:row>
      <xdr:rowOff>114300</xdr:rowOff>
    </xdr:from>
    <xdr:to>
      <xdr:col>17</xdr:col>
      <xdr:colOff>385445</xdr:colOff>
      <xdr:row>28</xdr:row>
      <xdr:rowOff>388620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28</xdr:row>
      <xdr:rowOff>114300</xdr:rowOff>
    </xdr:from>
    <xdr:to>
      <xdr:col>18</xdr:col>
      <xdr:colOff>385445</xdr:colOff>
      <xdr:row>28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28</xdr:row>
      <xdr:rowOff>114300</xdr:rowOff>
    </xdr:from>
    <xdr:to>
      <xdr:col>19</xdr:col>
      <xdr:colOff>385445</xdr:colOff>
      <xdr:row>28</xdr:row>
      <xdr:rowOff>388620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28</xdr:row>
      <xdr:rowOff>114300</xdr:rowOff>
    </xdr:from>
    <xdr:to>
      <xdr:col>20</xdr:col>
      <xdr:colOff>385445</xdr:colOff>
      <xdr:row>28</xdr:row>
      <xdr:rowOff>379095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26206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28</xdr:row>
      <xdr:rowOff>114300</xdr:rowOff>
    </xdr:from>
    <xdr:to>
      <xdr:col>21</xdr:col>
      <xdr:colOff>385445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28</xdr:row>
      <xdr:rowOff>114300</xdr:rowOff>
    </xdr:from>
    <xdr:to>
      <xdr:col>22</xdr:col>
      <xdr:colOff>385445</xdr:colOff>
      <xdr:row>28</xdr:row>
      <xdr:rowOff>388620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28</xdr:row>
      <xdr:rowOff>114300</xdr:rowOff>
    </xdr:from>
    <xdr:to>
      <xdr:col>23</xdr:col>
      <xdr:colOff>404495</xdr:colOff>
      <xdr:row>28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29</xdr:row>
      <xdr:rowOff>114300</xdr:rowOff>
    </xdr:from>
    <xdr:to>
      <xdr:col>17</xdr:col>
      <xdr:colOff>385445</xdr:colOff>
      <xdr:row>29</xdr:row>
      <xdr:rowOff>388620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29</xdr:row>
      <xdr:rowOff>114300</xdr:rowOff>
    </xdr:from>
    <xdr:to>
      <xdr:col>18</xdr:col>
      <xdr:colOff>385445</xdr:colOff>
      <xdr:row>29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29</xdr:row>
      <xdr:rowOff>114300</xdr:rowOff>
    </xdr:from>
    <xdr:to>
      <xdr:col>19</xdr:col>
      <xdr:colOff>384893</xdr:colOff>
      <xdr:row>29</xdr:row>
      <xdr:rowOff>388620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29</xdr:row>
      <xdr:rowOff>114300</xdr:rowOff>
    </xdr:from>
    <xdr:to>
      <xdr:col>20</xdr:col>
      <xdr:colOff>384893</xdr:colOff>
      <xdr:row>29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29</xdr:row>
      <xdr:rowOff>114300</xdr:rowOff>
    </xdr:from>
    <xdr:to>
      <xdr:col>21</xdr:col>
      <xdr:colOff>385445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29</xdr:row>
      <xdr:rowOff>114300</xdr:rowOff>
    </xdr:from>
    <xdr:to>
      <xdr:col>22</xdr:col>
      <xdr:colOff>385445</xdr:colOff>
      <xdr:row>29</xdr:row>
      <xdr:rowOff>388620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34</xdr:row>
      <xdr:rowOff>114300</xdr:rowOff>
    </xdr:from>
    <xdr:to>
      <xdr:col>7</xdr:col>
      <xdr:colOff>375920</xdr:colOff>
      <xdr:row>34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</xdr:colOff>
      <xdr:row>35</xdr:row>
      <xdr:rowOff>104775</xdr:rowOff>
    </xdr:from>
    <xdr:to>
      <xdr:col>1</xdr:col>
      <xdr:colOff>356870</xdr:colOff>
      <xdr:row>35</xdr:row>
      <xdr:rowOff>379095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</xdr:colOff>
      <xdr:row>35</xdr:row>
      <xdr:rowOff>104775</xdr:rowOff>
    </xdr:from>
    <xdr:to>
      <xdr:col>2</xdr:col>
      <xdr:colOff>356870</xdr:colOff>
      <xdr:row>35</xdr:row>
      <xdr:rowOff>379095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82550</xdr:colOff>
      <xdr:row>35</xdr:row>
      <xdr:rowOff>104775</xdr:rowOff>
    </xdr:from>
    <xdr:to>
      <xdr:col>3</xdr:col>
      <xdr:colOff>356870</xdr:colOff>
      <xdr:row>35</xdr:row>
      <xdr:rowOff>379095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0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82550</xdr:colOff>
      <xdr:row>35</xdr:row>
      <xdr:rowOff>104775</xdr:rowOff>
    </xdr:from>
    <xdr:to>
      <xdr:col>4</xdr:col>
      <xdr:colOff>356318</xdr:colOff>
      <xdr:row>35</xdr:row>
      <xdr:rowOff>379095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5554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82550</xdr:colOff>
      <xdr:row>35</xdr:row>
      <xdr:rowOff>104775</xdr:rowOff>
    </xdr:from>
    <xdr:to>
      <xdr:col>5</xdr:col>
      <xdr:colOff>356318</xdr:colOff>
      <xdr:row>35</xdr:row>
      <xdr:rowOff>379095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950" y="15554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82550</xdr:colOff>
      <xdr:row>35</xdr:row>
      <xdr:rowOff>104775</xdr:rowOff>
    </xdr:from>
    <xdr:to>
      <xdr:col>6</xdr:col>
      <xdr:colOff>356870</xdr:colOff>
      <xdr:row>35</xdr:row>
      <xdr:rowOff>379095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725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35</xdr:row>
      <xdr:rowOff>114300</xdr:rowOff>
    </xdr:from>
    <xdr:to>
      <xdr:col>7</xdr:col>
      <xdr:colOff>375920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</xdr:colOff>
      <xdr:row>36</xdr:row>
      <xdr:rowOff>104775</xdr:rowOff>
    </xdr:from>
    <xdr:to>
      <xdr:col>1</xdr:col>
      <xdr:colOff>356870</xdr:colOff>
      <xdr:row>36</xdr:row>
      <xdr:rowOff>379095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</xdr:colOff>
      <xdr:row>36</xdr:row>
      <xdr:rowOff>104775</xdr:rowOff>
    </xdr:from>
    <xdr:to>
      <xdr:col>2</xdr:col>
      <xdr:colOff>356870</xdr:colOff>
      <xdr:row>36</xdr:row>
      <xdr:rowOff>379095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82550</xdr:colOff>
      <xdr:row>36</xdr:row>
      <xdr:rowOff>104775</xdr:rowOff>
    </xdr:from>
    <xdr:to>
      <xdr:col>3</xdr:col>
      <xdr:colOff>356870</xdr:colOff>
      <xdr:row>36</xdr:row>
      <xdr:rowOff>379095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00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82550</xdr:colOff>
      <xdr:row>36</xdr:row>
      <xdr:rowOff>104775</xdr:rowOff>
    </xdr:from>
    <xdr:to>
      <xdr:col>4</xdr:col>
      <xdr:colOff>356318</xdr:colOff>
      <xdr:row>36</xdr:row>
      <xdr:rowOff>379095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6011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82550</xdr:colOff>
      <xdr:row>36</xdr:row>
      <xdr:rowOff>104775</xdr:rowOff>
    </xdr:from>
    <xdr:to>
      <xdr:col>5</xdr:col>
      <xdr:colOff>356318</xdr:colOff>
      <xdr:row>36</xdr:row>
      <xdr:rowOff>379095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950" y="16011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82550</xdr:colOff>
      <xdr:row>36</xdr:row>
      <xdr:rowOff>104775</xdr:rowOff>
    </xdr:from>
    <xdr:to>
      <xdr:col>6</xdr:col>
      <xdr:colOff>356870</xdr:colOff>
      <xdr:row>36</xdr:row>
      <xdr:rowOff>379095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725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36</xdr:row>
      <xdr:rowOff>114300</xdr:rowOff>
    </xdr:from>
    <xdr:to>
      <xdr:col>7</xdr:col>
      <xdr:colOff>375920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</xdr:colOff>
      <xdr:row>37</xdr:row>
      <xdr:rowOff>104775</xdr:rowOff>
    </xdr:from>
    <xdr:to>
      <xdr:col>1</xdr:col>
      <xdr:colOff>356870</xdr:colOff>
      <xdr:row>37</xdr:row>
      <xdr:rowOff>379095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</xdr:colOff>
      <xdr:row>37</xdr:row>
      <xdr:rowOff>104775</xdr:rowOff>
    </xdr:from>
    <xdr:to>
      <xdr:col>2</xdr:col>
      <xdr:colOff>356870</xdr:colOff>
      <xdr:row>37</xdr:row>
      <xdr:rowOff>379095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82550</xdr:colOff>
      <xdr:row>37</xdr:row>
      <xdr:rowOff>104775</xdr:rowOff>
    </xdr:from>
    <xdr:to>
      <xdr:col>3</xdr:col>
      <xdr:colOff>356870</xdr:colOff>
      <xdr:row>37</xdr:row>
      <xdr:rowOff>379095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0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82550</xdr:colOff>
      <xdr:row>37</xdr:row>
      <xdr:rowOff>104775</xdr:rowOff>
    </xdr:from>
    <xdr:to>
      <xdr:col>4</xdr:col>
      <xdr:colOff>356870</xdr:colOff>
      <xdr:row>37</xdr:row>
      <xdr:rowOff>379095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82550</xdr:colOff>
      <xdr:row>37</xdr:row>
      <xdr:rowOff>104775</xdr:rowOff>
    </xdr:from>
    <xdr:to>
      <xdr:col>5</xdr:col>
      <xdr:colOff>356870</xdr:colOff>
      <xdr:row>37</xdr:row>
      <xdr:rowOff>379095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95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82550</xdr:colOff>
      <xdr:row>37</xdr:row>
      <xdr:rowOff>104775</xdr:rowOff>
    </xdr:from>
    <xdr:to>
      <xdr:col>6</xdr:col>
      <xdr:colOff>356870</xdr:colOff>
      <xdr:row>37</xdr:row>
      <xdr:rowOff>369570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725" y="164687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37</xdr:row>
      <xdr:rowOff>114300</xdr:rowOff>
    </xdr:from>
    <xdr:to>
      <xdr:col>7</xdr:col>
      <xdr:colOff>375920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</xdr:colOff>
      <xdr:row>38</xdr:row>
      <xdr:rowOff>104775</xdr:rowOff>
    </xdr:from>
    <xdr:to>
      <xdr:col>1</xdr:col>
      <xdr:colOff>356870</xdr:colOff>
      <xdr:row>38</xdr:row>
      <xdr:rowOff>379095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</xdr:colOff>
      <xdr:row>38</xdr:row>
      <xdr:rowOff>104775</xdr:rowOff>
    </xdr:from>
    <xdr:to>
      <xdr:col>2</xdr:col>
      <xdr:colOff>356870</xdr:colOff>
      <xdr:row>38</xdr:row>
      <xdr:rowOff>379095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82550</xdr:colOff>
      <xdr:row>38</xdr:row>
      <xdr:rowOff>104775</xdr:rowOff>
    </xdr:from>
    <xdr:to>
      <xdr:col>3</xdr:col>
      <xdr:colOff>356870</xdr:colOff>
      <xdr:row>38</xdr:row>
      <xdr:rowOff>379095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00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82550</xdr:colOff>
      <xdr:row>38</xdr:row>
      <xdr:rowOff>104775</xdr:rowOff>
    </xdr:from>
    <xdr:to>
      <xdr:col>4</xdr:col>
      <xdr:colOff>356870</xdr:colOff>
      <xdr:row>38</xdr:row>
      <xdr:rowOff>379095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4175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82550</xdr:colOff>
      <xdr:row>38</xdr:row>
      <xdr:rowOff>104775</xdr:rowOff>
    </xdr:from>
    <xdr:to>
      <xdr:col>5</xdr:col>
      <xdr:colOff>356318</xdr:colOff>
      <xdr:row>38</xdr:row>
      <xdr:rowOff>379095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950" y="169259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82550</xdr:colOff>
      <xdr:row>38</xdr:row>
      <xdr:rowOff>104775</xdr:rowOff>
    </xdr:from>
    <xdr:to>
      <xdr:col>6</xdr:col>
      <xdr:colOff>356318</xdr:colOff>
      <xdr:row>38</xdr:row>
      <xdr:rowOff>379095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5725" y="169259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38</xdr:row>
      <xdr:rowOff>114300</xdr:rowOff>
    </xdr:from>
    <xdr:to>
      <xdr:col>7</xdr:col>
      <xdr:colOff>375920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</xdr:colOff>
      <xdr:row>39</xdr:row>
      <xdr:rowOff>104775</xdr:rowOff>
    </xdr:from>
    <xdr:to>
      <xdr:col>1</xdr:col>
      <xdr:colOff>356870</xdr:colOff>
      <xdr:row>39</xdr:row>
      <xdr:rowOff>379095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850" y="17383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</xdr:colOff>
      <xdr:row>39</xdr:row>
      <xdr:rowOff>104775</xdr:rowOff>
    </xdr:from>
    <xdr:to>
      <xdr:col>2</xdr:col>
      <xdr:colOff>356870</xdr:colOff>
      <xdr:row>39</xdr:row>
      <xdr:rowOff>379095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" y="17383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34</xdr:row>
      <xdr:rowOff>114300</xdr:rowOff>
    </xdr:from>
    <xdr:to>
      <xdr:col>11</xdr:col>
      <xdr:colOff>385445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34</xdr:row>
      <xdr:rowOff>114300</xdr:rowOff>
    </xdr:from>
    <xdr:to>
      <xdr:col>12</xdr:col>
      <xdr:colOff>385445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34</xdr:row>
      <xdr:rowOff>114300</xdr:rowOff>
    </xdr:from>
    <xdr:to>
      <xdr:col>13</xdr:col>
      <xdr:colOff>384893</xdr:colOff>
      <xdr:row>34</xdr:row>
      <xdr:rowOff>388620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34</xdr:row>
      <xdr:rowOff>114300</xdr:rowOff>
    </xdr:from>
    <xdr:to>
      <xdr:col>14</xdr:col>
      <xdr:colOff>384893</xdr:colOff>
      <xdr:row>34</xdr:row>
      <xdr:rowOff>388620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34</xdr:row>
      <xdr:rowOff>95250</xdr:rowOff>
    </xdr:from>
    <xdr:to>
      <xdr:col>15</xdr:col>
      <xdr:colOff>404495</xdr:colOff>
      <xdr:row>34</xdr:row>
      <xdr:rowOff>369570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5087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35</xdr:row>
      <xdr:rowOff>114300</xdr:rowOff>
    </xdr:from>
    <xdr:to>
      <xdr:col>9</xdr:col>
      <xdr:colOff>385445</xdr:colOff>
      <xdr:row>35</xdr:row>
      <xdr:rowOff>388620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35</xdr:row>
      <xdr:rowOff>114300</xdr:rowOff>
    </xdr:from>
    <xdr:to>
      <xdr:col>10</xdr:col>
      <xdr:colOff>385445</xdr:colOff>
      <xdr:row>35</xdr:row>
      <xdr:rowOff>388620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35</xdr:row>
      <xdr:rowOff>114300</xdr:rowOff>
    </xdr:from>
    <xdr:to>
      <xdr:col>11</xdr:col>
      <xdr:colOff>385445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35</xdr:row>
      <xdr:rowOff>114300</xdr:rowOff>
    </xdr:from>
    <xdr:to>
      <xdr:col>12</xdr:col>
      <xdr:colOff>385445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35</xdr:row>
      <xdr:rowOff>114300</xdr:rowOff>
    </xdr:from>
    <xdr:to>
      <xdr:col>13</xdr:col>
      <xdr:colOff>384893</xdr:colOff>
      <xdr:row>35</xdr:row>
      <xdr:rowOff>388620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35</xdr:row>
      <xdr:rowOff>114300</xdr:rowOff>
    </xdr:from>
    <xdr:to>
      <xdr:col>14</xdr:col>
      <xdr:colOff>384893</xdr:colOff>
      <xdr:row>35</xdr:row>
      <xdr:rowOff>388620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35</xdr:row>
      <xdr:rowOff>95250</xdr:rowOff>
    </xdr:from>
    <xdr:to>
      <xdr:col>15</xdr:col>
      <xdr:colOff>404495</xdr:colOff>
      <xdr:row>35</xdr:row>
      <xdr:rowOff>369570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36</xdr:row>
      <xdr:rowOff>114300</xdr:rowOff>
    </xdr:from>
    <xdr:to>
      <xdr:col>9</xdr:col>
      <xdr:colOff>385445</xdr:colOff>
      <xdr:row>36</xdr:row>
      <xdr:rowOff>388620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36</xdr:row>
      <xdr:rowOff>114300</xdr:rowOff>
    </xdr:from>
    <xdr:to>
      <xdr:col>10</xdr:col>
      <xdr:colOff>385445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36</xdr:row>
      <xdr:rowOff>114300</xdr:rowOff>
    </xdr:from>
    <xdr:to>
      <xdr:col>11</xdr:col>
      <xdr:colOff>385445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36</xdr:row>
      <xdr:rowOff>114300</xdr:rowOff>
    </xdr:from>
    <xdr:to>
      <xdr:col>12</xdr:col>
      <xdr:colOff>385445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36</xdr:row>
      <xdr:rowOff>114300</xdr:rowOff>
    </xdr:from>
    <xdr:to>
      <xdr:col>13</xdr:col>
      <xdr:colOff>385445</xdr:colOff>
      <xdr:row>36</xdr:row>
      <xdr:rowOff>388620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36</xdr:row>
      <xdr:rowOff>114300</xdr:rowOff>
    </xdr:from>
    <xdr:to>
      <xdr:col>14</xdr:col>
      <xdr:colOff>385445</xdr:colOff>
      <xdr:row>36</xdr:row>
      <xdr:rowOff>388620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36</xdr:row>
      <xdr:rowOff>95250</xdr:rowOff>
    </xdr:from>
    <xdr:to>
      <xdr:col>15</xdr:col>
      <xdr:colOff>404495</xdr:colOff>
      <xdr:row>36</xdr:row>
      <xdr:rowOff>369570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37</xdr:row>
      <xdr:rowOff>114300</xdr:rowOff>
    </xdr:from>
    <xdr:to>
      <xdr:col>9</xdr:col>
      <xdr:colOff>385445</xdr:colOff>
      <xdr:row>37</xdr:row>
      <xdr:rowOff>379095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4782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37</xdr:row>
      <xdr:rowOff>114300</xdr:rowOff>
    </xdr:from>
    <xdr:to>
      <xdr:col>10</xdr:col>
      <xdr:colOff>385445</xdr:colOff>
      <xdr:row>37</xdr:row>
      <xdr:rowOff>388620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37</xdr:row>
      <xdr:rowOff>114300</xdr:rowOff>
    </xdr:from>
    <xdr:to>
      <xdr:col>11</xdr:col>
      <xdr:colOff>385445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37</xdr:row>
      <xdr:rowOff>114300</xdr:rowOff>
    </xdr:from>
    <xdr:to>
      <xdr:col>12</xdr:col>
      <xdr:colOff>385445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37</xdr:row>
      <xdr:rowOff>114300</xdr:rowOff>
    </xdr:from>
    <xdr:to>
      <xdr:col>13</xdr:col>
      <xdr:colOff>385445</xdr:colOff>
      <xdr:row>37</xdr:row>
      <xdr:rowOff>388620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37</xdr:row>
      <xdr:rowOff>114300</xdr:rowOff>
    </xdr:from>
    <xdr:to>
      <xdr:col>14</xdr:col>
      <xdr:colOff>385445</xdr:colOff>
      <xdr:row>37</xdr:row>
      <xdr:rowOff>388620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37</xdr:row>
      <xdr:rowOff>95250</xdr:rowOff>
    </xdr:from>
    <xdr:to>
      <xdr:col>15</xdr:col>
      <xdr:colOff>403943</xdr:colOff>
      <xdr:row>37</xdr:row>
      <xdr:rowOff>369570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6459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38</xdr:row>
      <xdr:rowOff>114300</xdr:rowOff>
    </xdr:from>
    <xdr:to>
      <xdr:col>9</xdr:col>
      <xdr:colOff>384893</xdr:colOff>
      <xdr:row>38</xdr:row>
      <xdr:rowOff>388620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38</xdr:row>
      <xdr:rowOff>114300</xdr:rowOff>
    </xdr:from>
    <xdr:to>
      <xdr:col>10</xdr:col>
      <xdr:colOff>385445</xdr:colOff>
      <xdr:row>38</xdr:row>
      <xdr:rowOff>388620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38</xdr:row>
      <xdr:rowOff>114300</xdr:rowOff>
    </xdr:from>
    <xdr:to>
      <xdr:col>11</xdr:col>
      <xdr:colOff>385445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38</xdr:row>
      <xdr:rowOff>114300</xdr:rowOff>
    </xdr:from>
    <xdr:to>
      <xdr:col>12</xdr:col>
      <xdr:colOff>385445</xdr:colOff>
      <xdr:row>38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34</xdr:row>
      <xdr:rowOff>114300</xdr:rowOff>
    </xdr:from>
    <xdr:to>
      <xdr:col>21</xdr:col>
      <xdr:colOff>385445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34</xdr:row>
      <xdr:rowOff>114300</xdr:rowOff>
    </xdr:from>
    <xdr:to>
      <xdr:col>22</xdr:col>
      <xdr:colOff>385445</xdr:colOff>
      <xdr:row>34</xdr:row>
      <xdr:rowOff>388620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34</xdr:row>
      <xdr:rowOff>104775</xdr:rowOff>
    </xdr:from>
    <xdr:to>
      <xdr:col>23</xdr:col>
      <xdr:colOff>403943</xdr:colOff>
      <xdr:row>34</xdr:row>
      <xdr:rowOff>379095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0971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35</xdr:row>
      <xdr:rowOff>114300</xdr:rowOff>
    </xdr:from>
    <xdr:to>
      <xdr:col>17</xdr:col>
      <xdr:colOff>384893</xdr:colOff>
      <xdr:row>35</xdr:row>
      <xdr:rowOff>388620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35</xdr:row>
      <xdr:rowOff>114300</xdr:rowOff>
    </xdr:from>
    <xdr:to>
      <xdr:col>18</xdr:col>
      <xdr:colOff>385445</xdr:colOff>
      <xdr:row>35</xdr:row>
      <xdr:rowOff>388620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35</xdr:row>
      <xdr:rowOff>114300</xdr:rowOff>
    </xdr:from>
    <xdr:to>
      <xdr:col>19</xdr:col>
      <xdr:colOff>385445</xdr:colOff>
      <xdr:row>35</xdr:row>
      <xdr:rowOff>388620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35</xdr:row>
      <xdr:rowOff>114300</xdr:rowOff>
    </xdr:from>
    <xdr:to>
      <xdr:col>20</xdr:col>
      <xdr:colOff>385445</xdr:colOff>
      <xdr:row>35</xdr:row>
      <xdr:rowOff>388620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35</xdr:row>
      <xdr:rowOff>114300</xdr:rowOff>
    </xdr:from>
    <xdr:to>
      <xdr:col>21</xdr:col>
      <xdr:colOff>385445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35</xdr:row>
      <xdr:rowOff>114300</xdr:rowOff>
    </xdr:from>
    <xdr:to>
      <xdr:col>22</xdr:col>
      <xdr:colOff>385445</xdr:colOff>
      <xdr:row>35</xdr:row>
      <xdr:rowOff>388620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35</xdr:row>
      <xdr:rowOff>104775</xdr:rowOff>
    </xdr:from>
    <xdr:to>
      <xdr:col>23</xdr:col>
      <xdr:colOff>403943</xdr:colOff>
      <xdr:row>35</xdr:row>
      <xdr:rowOff>379095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554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36</xdr:row>
      <xdr:rowOff>114300</xdr:rowOff>
    </xdr:from>
    <xdr:to>
      <xdr:col>17</xdr:col>
      <xdr:colOff>384893</xdr:colOff>
      <xdr:row>36</xdr:row>
      <xdr:rowOff>388620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36</xdr:row>
      <xdr:rowOff>114300</xdr:rowOff>
    </xdr:from>
    <xdr:to>
      <xdr:col>18</xdr:col>
      <xdr:colOff>385445</xdr:colOff>
      <xdr:row>36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36</xdr:row>
      <xdr:rowOff>114300</xdr:rowOff>
    </xdr:from>
    <xdr:to>
      <xdr:col>19</xdr:col>
      <xdr:colOff>385445</xdr:colOff>
      <xdr:row>36</xdr:row>
      <xdr:rowOff>388620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36</xdr:row>
      <xdr:rowOff>114300</xdr:rowOff>
    </xdr:from>
    <xdr:to>
      <xdr:col>20</xdr:col>
      <xdr:colOff>385445</xdr:colOff>
      <xdr:row>36</xdr:row>
      <xdr:rowOff>388620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36</xdr:row>
      <xdr:rowOff>114300</xdr:rowOff>
    </xdr:from>
    <xdr:to>
      <xdr:col>21</xdr:col>
      <xdr:colOff>385445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36</xdr:row>
      <xdr:rowOff>114300</xdr:rowOff>
    </xdr:from>
    <xdr:to>
      <xdr:col>22</xdr:col>
      <xdr:colOff>385445</xdr:colOff>
      <xdr:row>36</xdr:row>
      <xdr:rowOff>388620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36</xdr:row>
      <xdr:rowOff>104775</xdr:rowOff>
    </xdr:from>
    <xdr:to>
      <xdr:col>23</xdr:col>
      <xdr:colOff>404495</xdr:colOff>
      <xdr:row>36</xdr:row>
      <xdr:rowOff>379095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37</xdr:row>
      <xdr:rowOff>114300</xdr:rowOff>
    </xdr:from>
    <xdr:to>
      <xdr:col>17</xdr:col>
      <xdr:colOff>385445</xdr:colOff>
      <xdr:row>37</xdr:row>
      <xdr:rowOff>388620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37</xdr:row>
      <xdr:rowOff>114300</xdr:rowOff>
    </xdr:from>
    <xdr:to>
      <xdr:col>18</xdr:col>
      <xdr:colOff>385445</xdr:colOff>
      <xdr:row>37</xdr:row>
      <xdr:rowOff>379095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4782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37</xdr:row>
      <xdr:rowOff>114300</xdr:rowOff>
    </xdr:from>
    <xdr:to>
      <xdr:col>19</xdr:col>
      <xdr:colOff>385445</xdr:colOff>
      <xdr:row>37</xdr:row>
      <xdr:rowOff>388620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37</xdr:row>
      <xdr:rowOff>114300</xdr:rowOff>
    </xdr:from>
    <xdr:to>
      <xdr:col>20</xdr:col>
      <xdr:colOff>385445</xdr:colOff>
      <xdr:row>37</xdr:row>
      <xdr:rowOff>388620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37</xdr:row>
      <xdr:rowOff>114300</xdr:rowOff>
    </xdr:from>
    <xdr:to>
      <xdr:col>21</xdr:col>
      <xdr:colOff>385445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37</xdr:row>
      <xdr:rowOff>114300</xdr:rowOff>
    </xdr:from>
    <xdr:to>
      <xdr:col>22</xdr:col>
      <xdr:colOff>385445</xdr:colOff>
      <xdr:row>37</xdr:row>
      <xdr:rowOff>388620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37</xdr:row>
      <xdr:rowOff>104775</xdr:rowOff>
    </xdr:from>
    <xdr:to>
      <xdr:col>23</xdr:col>
      <xdr:colOff>404495</xdr:colOff>
      <xdr:row>37</xdr:row>
      <xdr:rowOff>379095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38</xdr:row>
      <xdr:rowOff>114300</xdr:rowOff>
    </xdr:from>
    <xdr:to>
      <xdr:col>17</xdr:col>
      <xdr:colOff>384893</xdr:colOff>
      <xdr:row>38</xdr:row>
      <xdr:rowOff>388620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38</xdr:row>
      <xdr:rowOff>114300</xdr:rowOff>
    </xdr:from>
    <xdr:to>
      <xdr:col>18</xdr:col>
      <xdr:colOff>384893</xdr:colOff>
      <xdr:row>38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38</xdr:row>
      <xdr:rowOff>114300</xdr:rowOff>
    </xdr:from>
    <xdr:to>
      <xdr:col>19</xdr:col>
      <xdr:colOff>384893</xdr:colOff>
      <xdr:row>38</xdr:row>
      <xdr:rowOff>388620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38</xdr:row>
      <xdr:rowOff>114300</xdr:rowOff>
    </xdr:from>
    <xdr:to>
      <xdr:col>20</xdr:col>
      <xdr:colOff>385445</xdr:colOff>
      <xdr:row>38</xdr:row>
      <xdr:rowOff>388620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38</xdr:row>
      <xdr:rowOff>114300</xdr:rowOff>
    </xdr:from>
    <xdr:to>
      <xdr:col>21</xdr:col>
      <xdr:colOff>385445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38</xdr:row>
      <xdr:rowOff>114300</xdr:rowOff>
    </xdr:from>
    <xdr:to>
      <xdr:col>22</xdr:col>
      <xdr:colOff>385445</xdr:colOff>
      <xdr:row>38</xdr:row>
      <xdr:rowOff>388620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38</xdr:row>
      <xdr:rowOff>104775</xdr:rowOff>
    </xdr:from>
    <xdr:to>
      <xdr:col>23</xdr:col>
      <xdr:colOff>404495</xdr:colOff>
      <xdr:row>38</xdr:row>
      <xdr:rowOff>379095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925925"/>
          <a:ext cx="274320" cy="27432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7</xdr:row>
      <xdr:rowOff>114300</xdr:rowOff>
    </xdr:from>
    <xdr:to>
      <xdr:col>4</xdr:col>
      <xdr:colOff>385445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7</xdr:row>
      <xdr:rowOff>114300</xdr:rowOff>
    </xdr:from>
    <xdr:to>
      <xdr:col>5</xdr:col>
      <xdr:colOff>385445</xdr:colOff>
      <xdr:row>7</xdr:row>
      <xdr:rowOff>388620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7</xdr:row>
      <xdr:rowOff>114300</xdr:rowOff>
    </xdr:from>
    <xdr:to>
      <xdr:col>6</xdr:col>
      <xdr:colOff>384893</xdr:colOff>
      <xdr:row>7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7</xdr:row>
      <xdr:rowOff>104775</xdr:rowOff>
    </xdr:from>
    <xdr:to>
      <xdr:col>7</xdr:col>
      <xdr:colOff>394418</xdr:colOff>
      <xdr:row>7</xdr:row>
      <xdr:rowOff>379095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524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8</xdr:row>
      <xdr:rowOff>114300</xdr:rowOff>
    </xdr:from>
    <xdr:to>
      <xdr:col>1</xdr:col>
      <xdr:colOff>385445</xdr:colOff>
      <xdr:row>8</xdr:row>
      <xdr:rowOff>388620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8</xdr:row>
      <xdr:rowOff>114300</xdr:rowOff>
    </xdr:from>
    <xdr:to>
      <xdr:col>2</xdr:col>
      <xdr:colOff>385445</xdr:colOff>
      <xdr:row>8</xdr:row>
      <xdr:rowOff>388620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8</xdr:row>
      <xdr:rowOff>114300</xdr:rowOff>
    </xdr:from>
    <xdr:to>
      <xdr:col>3</xdr:col>
      <xdr:colOff>385445</xdr:colOff>
      <xdr:row>8</xdr:row>
      <xdr:rowOff>388620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8</xdr:row>
      <xdr:rowOff>114300</xdr:rowOff>
    </xdr:from>
    <xdr:to>
      <xdr:col>4</xdr:col>
      <xdr:colOff>385445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8</xdr:row>
      <xdr:rowOff>114300</xdr:rowOff>
    </xdr:from>
    <xdr:to>
      <xdr:col>5</xdr:col>
      <xdr:colOff>385445</xdr:colOff>
      <xdr:row>8</xdr:row>
      <xdr:rowOff>388620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8</xdr:row>
      <xdr:rowOff>114300</xdr:rowOff>
    </xdr:from>
    <xdr:to>
      <xdr:col>6</xdr:col>
      <xdr:colOff>384893</xdr:colOff>
      <xdr:row>8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8</xdr:row>
      <xdr:rowOff>104775</xdr:rowOff>
    </xdr:from>
    <xdr:to>
      <xdr:col>7</xdr:col>
      <xdr:colOff>394418</xdr:colOff>
      <xdr:row>8</xdr:row>
      <xdr:rowOff>379095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981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9</xdr:row>
      <xdr:rowOff>114300</xdr:rowOff>
    </xdr:from>
    <xdr:to>
      <xdr:col>1</xdr:col>
      <xdr:colOff>385445</xdr:colOff>
      <xdr:row>9</xdr:row>
      <xdr:rowOff>388620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9</xdr:row>
      <xdr:rowOff>114300</xdr:rowOff>
    </xdr:from>
    <xdr:to>
      <xdr:col>2</xdr:col>
      <xdr:colOff>385445</xdr:colOff>
      <xdr:row>9</xdr:row>
      <xdr:rowOff>388620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9</xdr:row>
      <xdr:rowOff>114300</xdr:rowOff>
    </xdr:from>
    <xdr:to>
      <xdr:col>3</xdr:col>
      <xdr:colOff>385445</xdr:colOff>
      <xdr:row>9</xdr:row>
      <xdr:rowOff>388620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9</xdr:row>
      <xdr:rowOff>114300</xdr:rowOff>
    </xdr:from>
    <xdr:to>
      <xdr:col>4</xdr:col>
      <xdr:colOff>385445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9</xdr:row>
      <xdr:rowOff>114300</xdr:rowOff>
    </xdr:from>
    <xdr:to>
      <xdr:col>5</xdr:col>
      <xdr:colOff>385445</xdr:colOff>
      <xdr:row>9</xdr:row>
      <xdr:rowOff>388620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9</xdr:row>
      <xdr:rowOff>114300</xdr:rowOff>
    </xdr:from>
    <xdr:to>
      <xdr:col>6</xdr:col>
      <xdr:colOff>385445</xdr:colOff>
      <xdr:row>9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9</xdr:row>
      <xdr:rowOff>104775</xdr:rowOff>
    </xdr:from>
    <xdr:to>
      <xdr:col>7</xdr:col>
      <xdr:colOff>394970</xdr:colOff>
      <xdr:row>9</xdr:row>
      <xdr:rowOff>379095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10</xdr:row>
      <xdr:rowOff>114300</xdr:rowOff>
    </xdr:from>
    <xdr:to>
      <xdr:col>1</xdr:col>
      <xdr:colOff>385445</xdr:colOff>
      <xdr:row>10</xdr:row>
      <xdr:rowOff>388620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10</xdr:row>
      <xdr:rowOff>114300</xdr:rowOff>
    </xdr:from>
    <xdr:to>
      <xdr:col>2</xdr:col>
      <xdr:colOff>385445</xdr:colOff>
      <xdr:row>10</xdr:row>
      <xdr:rowOff>379095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9053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10</xdr:row>
      <xdr:rowOff>114300</xdr:rowOff>
    </xdr:from>
    <xdr:to>
      <xdr:col>3</xdr:col>
      <xdr:colOff>385445</xdr:colOff>
      <xdr:row>10</xdr:row>
      <xdr:rowOff>388620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10</xdr:row>
      <xdr:rowOff>114300</xdr:rowOff>
    </xdr:from>
    <xdr:to>
      <xdr:col>4</xdr:col>
      <xdr:colOff>385445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10</xdr:row>
      <xdr:rowOff>114300</xdr:rowOff>
    </xdr:from>
    <xdr:to>
      <xdr:col>5</xdr:col>
      <xdr:colOff>385445</xdr:colOff>
      <xdr:row>10</xdr:row>
      <xdr:rowOff>388620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10</xdr:row>
      <xdr:rowOff>114300</xdr:rowOff>
    </xdr:from>
    <xdr:to>
      <xdr:col>6</xdr:col>
      <xdr:colOff>385445</xdr:colOff>
      <xdr:row>10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10</xdr:row>
      <xdr:rowOff>104775</xdr:rowOff>
    </xdr:from>
    <xdr:to>
      <xdr:col>7</xdr:col>
      <xdr:colOff>394418</xdr:colOff>
      <xdr:row>10</xdr:row>
      <xdr:rowOff>379095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895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11</xdr:row>
      <xdr:rowOff>114300</xdr:rowOff>
    </xdr:from>
    <xdr:to>
      <xdr:col>1</xdr:col>
      <xdr:colOff>384893</xdr:colOff>
      <xdr:row>11</xdr:row>
      <xdr:rowOff>388620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11</xdr:row>
      <xdr:rowOff>114300</xdr:rowOff>
    </xdr:from>
    <xdr:to>
      <xdr:col>2</xdr:col>
      <xdr:colOff>385445</xdr:colOff>
      <xdr:row>11</xdr:row>
      <xdr:rowOff>388620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11</xdr:row>
      <xdr:rowOff>114300</xdr:rowOff>
    </xdr:from>
    <xdr:to>
      <xdr:col>3</xdr:col>
      <xdr:colOff>385445</xdr:colOff>
      <xdr:row>11</xdr:row>
      <xdr:rowOff>388620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11</xdr:row>
      <xdr:rowOff>114300</xdr:rowOff>
    </xdr:from>
    <xdr:to>
      <xdr:col>4</xdr:col>
      <xdr:colOff>385445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11</xdr:row>
      <xdr:rowOff>114300</xdr:rowOff>
    </xdr:from>
    <xdr:to>
      <xdr:col>5</xdr:col>
      <xdr:colOff>385445</xdr:colOff>
      <xdr:row>11</xdr:row>
      <xdr:rowOff>388620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11</xdr:row>
      <xdr:rowOff>114300</xdr:rowOff>
    </xdr:from>
    <xdr:to>
      <xdr:col>6</xdr:col>
      <xdr:colOff>385445</xdr:colOff>
      <xdr:row>11</xdr:row>
      <xdr:rowOff>388620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7</xdr:row>
      <xdr:rowOff>114300</xdr:rowOff>
    </xdr:from>
    <xdr:to>
      <xdr:col>15</xdr:col>
      <xdr:colOff>394418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8</xdr:row>
      <xdr:rowOff>104775</xdr:rowOff>
    </xdr:from>
    <xdr:to>
      <xdr:col>9</xdr:col>
      <xdr:colOff>384893</xdr:colOff>
      <xdr:row>8</xdr:row>
      <xdr:rowOff>379095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3981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8</xdr:row>
      <xdr:rowOff>104775</xdr:rowOff>
    </xdr:from>
    <xdr:to>
      <xdr:col>10</xdr:col>
      <xdr:colOff>385445</xdr:colOff>
      <xdr:row>8</xdr:row>
      <xdr:rowOff>379095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8</xdr:row>
      <xdr:rowOff>104775</xdr:rowOff>
    </xdr:from>
    <xdr:to>
      <xdr:col>11</xdr:col>
      <xdr:colOff>385445</xdr:colOff>
      <xdr:row>8</xdr:row>
      <xdr:rowOff>379095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8</xdr:row>
      <xdr:rowOff>104775</xdr:rowOff>
    </xdr:from>
    <xdr:to>
      <xdr:col>12</xdr:col>
      <xdr:colOff>385445</xdr:colOff>
      <xdr:row>8</xdr:row>
      <xdr:rowOff>379095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8</xdr:row>
      <xdr:rowOff>104775</xdr:rowOff>
    </xdr:from>
    <xdr:to>
      <xdr:col>13</xdr:col>
      <xdr:colOff>385445</xdr:colOff>
      <xdr:row>8</xdr:row>
      <xdr:rowOff>379095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8</xdr:row>
      <xdr:rowOff>104775</xdr:rowOff>
    </xdr:from>
    <xdr:to>
      <xdr:col>14</xdr:col>
      <xdr:colOff>385445</xdr:colOff>
      <xdr:row>8</xdr:row>
      <xdr:rowOff>379095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8</xdr:row>
      <xdr:rowOff>114300</xdr:rowOff>
    </xdr:from>
    <xdr:to>
      <xdr:col>15</xdr:col>
      <xdr:colOff>394970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9</xdr:row>
      <xdr:rowOff>104775</xdr:rowOff>
    </xdr:from>
    <xdr:to>
      <xdr:col>9</xdr:col>
      <xdr:colOff>384893</xdr:colOff>
      <xdr:row>9</xdr:row>
      <xdr:rowOff>379095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4438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9</xdr:row>
      <xdr:rowOff>104775</xdr:rowOff>
    </xdr:from>
    <xdr:to>
      <xdr:col>10</xdr:col>
      <xdr:colOff>384893</xdr:colOff>
      <xdr:row>9</xdr:row>
      <xdr:rowOff>379095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4438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9</xdr:row>
      <xdr:rowOff>104775</xdr:rowOff>
    </xdr:from>
    <xdr:to>
      <xdr:col>11</xdr:col>
      <xdr:colOff>385445</xdr:colOff>
      <xdr:row>9</xdr:row>
      <xdr:rowOff>379095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9</xdr:row>
      <xdr:rowOff>104775</xdr:rowOff>
    </xdr:from>
    <xdr:to>
      <xdr:col>12</xdr:col>
      <xdr:colOff>385445</xdr:colOff>
      <xdr:row>9</xdr:row>
      <xdr:rowOff>379095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9</xdr:row>
      <xdr:rowOff>104775</xdr:rowOff>
    </xdr:from>
    <xdr:to>
      <xdr:col>13</xdr:col>
      <xdr:colOff>385445</xdr:colOff>
      <xdr:row>9</xdr:row>
      <xdr:rowOff>379095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9</xdr:row>
      <xdr:rowOff>104775</xdr:rowOff>
    </xdr:from>
    <xdr:to>
      <xdr:col>14</xdr:col>
      <xdr:colOff>385445</xdr:colOff>
      <xdr:row>9</xdr:row>
      <xdr:rowOff>379095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9</xdr:row>
      <xdr:rowOff>114300</xdr:rowOff>
    </xdr:from>
    <xdr:to>
      <xdr:col>15</xdr:col>
      <xdr:colOff>394970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10</xdr:row>
      <xdr:rowOff>104775</xdr:rowOff>
    </xdr:from>
    <xdr:to>
      <xdr:col>9</xdr:col>
      <xdr:colOff>385445</xdr:colOff>
      <xdr:row>10</xdr:row>
      <xdr:rowOff>379095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10</xdr:row>
      <xdr:rowOff>104775</xdr:rowOff>
    </xdr:from>
    <xdr:to>
      <xdr:col>10</xdr:col>
      <xdr:colOff>385445</xdr:colOff>
      <xdr:row>10</xdr:row>
      <xdr:rowOff>379095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10</xdr:row>
      <xdr:rowOff>104775</xdr:rowOff>
    </xdr:from>
    <xdr:to>
      <xdr:col>11</xdr:col>
      <xdr:colOff>385445</xdr:colOff>
      <xdr:row>10</xdr:row>
      <xdr:rowOff>379095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10</xdr:row>
      <xdr:rowOff>104775</xdr:rowOff>
    </xdr:from>
    <xdr:to>
      <xdr:col>12</xdr:col>
      <xdr:colOff>385445</xdr:colOff>
      <xdr:row>10</xdr:row>
      <xdr:rowOff>379095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10</xdr:row>
      <xdr:rowOff>104775</xdr:rowOff>
    </xdr:from>
    <xdr:to>
      <xdr:col>13</xdr:col>
      <xdr:colOff>385445</xdr:colOff>
      <xdr:row>10</xdr:row>
      <xdr:rowOff>379095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10</xdr:row>
      <xdr:rowOff>104775</xdr:rowOff>
    </xdr:from>
    <xdr:to>
      <xdr:col>14</xdr:col>
      <xdr:colOff>385445</xdr:colOff>
      <xdr:row>10</xdr:row>
      <xdr:rowOff>379095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10</xdr:row>
      <xdr:rowOff>114300</xdr:rowOff>
    </xdr:from>
    <xdr:to>
      <xdr:col>15</xdr:col>
      <xdr:colOff>394970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11</xdr:row>
      <xdr:rowOff>104775</xdr:rowOff>
    </xdr:from>
    <xdr:to>
      <xdr:col>9</xdr:col>
      <xdr:colOff>385445</xdr:colOff>
      <xdr:row>11</xdr:row>
      <xdr:rowOff>379095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5353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11</xdr:row>
      <xdr:rowOff>104775</xdr:rowOff>
    </xdr:from>
    <xdr:to>
      <xdr:col>10</xdr:col>
      <xdr:colOff>384893</xdr:colOff>
      <xdr:row>11</xdr:row>
      <xdr:rowOff>379095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5353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11</xdr:row>
      <xdr:rowOff>104775</xdr:rowOff>
    </xdr:from>
    <xdr:to>
      <xdr:col>11</xdr:col>
      <xdr:colOff>384893</xdr:colOff>
      <xdr:row>11</xdr:row>
      <xdr:rowOff>379095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5353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11</xdr:row>
      <xdr:rowOff>104775</xdr:rowOff>
    </xdr:from>
    <xdr:to>
      <xdr:col>12</xdr:col>
      <xdr:colOff>385445</xdr:colOff>
      <xdr:row>11</xdr:row>
      <xdr:rowOff>379095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5353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11</xdr:row>
      <xdr:rowOff>104775</xdr:rowOff>
    </xdr:from>
    <xdr:to>
      <xdr:col>13</xdr:col>
      <xdr:colOff>385445</xdr:colOff>
      <xdr:row>11</xdr:row>
      <xdr:rowOff>379095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5353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11</xdr:row>
      <xdr:rowOff>104775</xdr:rowOff>
    </xdr:from>
    <xdr:to>
      <xdr:col>14</xdr:col>
      <xdr:colOff>385445</xdr:colOff>
      <xdr:row>11</xdr:row>
      <xdr:rowOff>379095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5353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7</xdr:row>
      <xdr:rowOff>114300</xdr:rowOff>
    </xdr:from>
    <xdr:to>
      <xdr:col>23</xdr:col>
      <xdr:colOff>404495</xdr:colOff>
      <xdr:row>7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8</xdr:row>
      <xdr:rowOff>114300</xdr:rowOff>
    </xdr:from>
    <xdr:to>
      <xdr:col>17</xdr:col>
      <xdr:colOff>394970</xdr:colOff>
      <xdr:row>8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8</xdr:row>
      <xdr:rowOff>114300</xdr:rowOff>
    </xdr:from>
    <xdr:to>
      <xdr:col>18</xdr:col>
      <xdr:colOff>394418</xdr:colOff>
      <xdr:row>8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8</xdr:row>
      <xdr:rowOff>114300</xdr:rowOff>
    </xdr:from>
    <xdr:to>
      <xdr:col>19</xdr:col>
      <xdr:colOff>394418</xdr:colOff>
      <xdr:row>8</xdr:row>
      <xdr:rowOff>388620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8</xdr:row>
      <xdr:rowOff>114300</xdr:rowOff>
    </xdr:from>
    <xdr:to>
      <xdr:col>20</xdr:col>
      <xdr:colOff>394970</xdr:colOff>
      <xdr:row>8</xdr:row>
      <xdr:rowOff>388620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8</xdr:row>
      <xdr:rowOff>114300</xdr:rowOff>
    </xdr:from>
    <xdr:to>
      <xdr:col>21</xdr:col>
      <xdr:colOff>394970</xdr:colOff>
      <xdr:row>8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8</xdr:row>
      <xdr:rowOff>114300</xdr:rowOff>
    </xdr:from>
    <xdr:to>
      <xdr:col>22</xdr:col>
      <xdr:colOff>394970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8</xdr:row>
      <xdr:rowOff>114300</xdr:rowOff>
    </xdr:from>
    <xdr:to>
      <xdr:col>23</xdr:col>
      <xdr:colOff>404495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9</xdr:row>
      <xdr:rowOff>114300</xdr:rowOff>
    </xdr:from>
    <xdr:to>
      <xdr:col>17</xdr:col>
      <xdr:colOff>394970</xdr:colOff>
      <xdr:row>9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9</xdr:row>
      <xdr:rowOff>114300</xdr:rowOff>
    </xdr:from>
    <xdr:to>
      <xdr:col>18</xdr:col>
      <xdr:colOff>394970</xdr:colOff>
      <xdr:row>9</xdr:row>
      <xdr:rowOff>388620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9</xdr:row>
      <xdr:rowOff>114300</xdr:rowOff>
    </xdr:from>
    <xdr:to>
      <xdr:col>19</xdr:col>
      <xdr:colOff>394418</xdr:colOff>
      <xdr:row>9</xdr:row>
      <xdr:rowOff>388620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9</xdr:row>
      <xdr:rowOff>114300</xdr:rowOff>
    </xdr:from>
    <xdr:to>
      <xdr:col>20</xdr:col>
      <xdr:colOff>394418</xdr:colOff>
      <xdr:row>9</xdr:row>
      <xdr:rowOff>388620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9</xdr:row>
      <xdr:rowOff>114300</xdr:rowOff>
    </xdr:from>
    <xdr:to>
      <xdr:col>21</xdr:col>
      <xdr:colOff>394970</xdr:colOff>
      <xdr:row>9</xdr:row>
      <xdr:rowOff>388620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9</xdr:row>
      <xdr:rowOff>114300</xdr:rowOff>
    </xdr:from>
    <xdr:to>
      <xdr:col>22</xdr:col>
      <xdr:colOff>394970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9</xdr:row>
      <xdr:rowOff>114300</xdr:rowOff>
    </xdr:from>
    <xdr:to>
      <xdr:col>23</xdr:col>
      <xdr:colOff>404495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10</xdr:row>
      <xdr:rowOff>114300</xdr:rowOff>
    </xdr:from>
    <xdr:to>
      <xdr:col>17</xdr:col>
      <xdr:colOff>394970</xdr:colOff>
      <xdr:row>10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10</xdr:row>
      <xdr:rowOff>114300</xdr:rowOff>
    </xdr:from>
    <xdr:to>
      <xdr:col>18</xdr:col>
      <xdr:colOff>394970</xdr:colOff>
      <xdr:row>10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10</xdr:row>
      <xdr:rowOff>114300</xdr:rowOff>
    </xdr:from>
    <xdr:to>
      <xdr:col>19</xdr:col>
      <xdr:colOff>394970</xdr:colOff>
      <xdr:row>10</xdr:row>
      <xdr:rowOff>388620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10</xdr:row>
      <xdr:rowOff>114300</xdr:rowOff>
    </xdr:from>
    <xdr:to>
      <xdr:col>20</xdr:col>
      <xdr:colOff>394970</xdr:colOff>
      <xdr:row>10</xdr:row>
      <xdr:rowOff>388620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10</xdr:row>
      <xdr:rowOff>114300</xdr:rowOff>
    </xdr:from>
    <xdr:to>
      <xdr:col>21</xdr:col>
      <xdr:colOff>394970</xdr:colOff>
      <xdr:row>10</xdr:row>
      <xdr:rowOff>379095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49053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10</xdr:row>
      <xdr:rowOff>114300</xdr:rowOff>
    </xdr:from>
    <xdr:to>
      <xdr:col>22</xdr:col>
      <xdr:colOff>394970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10</xdr:row>
      <xdr:rowOff>114300</xdr:rowOff>
    </xdr:from>
    <xdr:to>
      <xdr:col>23</xdr:col>
      <xdr:colOff>404495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11</xdr:row>
      <xdr:rowOff>114300</xdr:rowOff>
    </xdr:from>
    <xdr:to>
      <xdr:col>17</xdr:col>
      <xdr:colOff>394970</xdr:colOff>
      <xdr:row>11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11</xdr:row>
      <xdr:rowOff>114300</xdr:rowOff>
    </xdr:from>
    <xdr:to>
      <xdr:col>18</xdr:col>
      <xdr:colOff>394970</xdr:colOff>
      <xdr:row>11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11</xdr:row>
      <xdr:rowOff>114300</xdr:rowOff>
    </xdr:from>
    <xdr:to>
      <xdr:col>19</xdr:col>
      <xdr:colOff>394418</xdr:colOff>
      <xdr:row>11</xdr:row>
      <xdr:rowOff>388620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11</xdr:row>
      <xdr:rowOff>114300</xdr:rowOff>
    </xdr:from>
    <xdr:to>
      <xdr:col>20</xdr:col>
      <xdr:colOff>394418</xdr:colOff>
      <xdr:row>11</xdr:row>
      <xdr:rowOff>388620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11</xdr:row>
      <xdr:rowOff>114300</xdr:rowOff>
    </xdr:from>
    <xdr:to>
      <xdr:col>21</xdr:col>
      <xdr:colOff>394970</xdr:colOff>
      <xdr:row>11</xdr:row>
      <xdr:rowOff>388620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11</xdr:row>
      <xdr:rowOff>114300</xdr:rowOff>
    </xdr:from>
    <xdr:to>
      <xdr:col>22</xdr:col>
      <xdr:colOff>394970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11</xdr:row>
      <xdr:rowOff>114300</xdr:rowOff>
    </xdr:from>
    <xdr:to>
      <xdr:col>23</xdr:col>
      <xdr:colOff>404495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12</xdr:row>
      <xdr:rowOff>114300</xdr:rowOff>
    </xdr:from>
    <xdr:to>
      <xdr:col>17</xdr:col>
      <xdr:colOff>394970</xdr:colOff>
      <xdr:row>12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5819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12</xdr:row>
      <xdr:rowOff>114300</xdr:rowOff>
    </xdr:from>
    <xdr:to>
      <xdr:col>18</xdr:col>
      <xdr:colOff>394970</xdr:colOff>
      <xdr:row>12</xdr:row>
      <xdr:rowOff>388620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5819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92075</xdr:colOff>
      <xdr:row>16</xdr:row>
      <xdr:rowOff>114300</xdr:rowOff>
    </xdr:from>
    <xdr:to>
      <xdr:col>3</xdr:col>
      <xdr:colOff>365843</xdr:colOff>
      <xdr:row>16</xdr:row>
      <xdr:rowOff>388620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92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92075</xdr:colOff>
      <xdr:row>16</xdr:row>
      <xdr:rowOff>114300</xdr:rowOff>
    </xdr:from>
    <xdr:to>
      <xdr:col>4</xdr:col>
      <xdr:colOff>365843</xdr:colOff>
      <xdr:row>16</xdr:row>
      <xdr:rowOff>388620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70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16</xdr:row>
      <xdr:rowOff>114300</xdr:rowOff>
    </xdr:from>
    <xdr:to>
      <xdr:col>5</xdr:col>
      <xdr:colOff>366395</xdr:colOff>
      <xdr:row>16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4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92075</xdr:colOff>
      <xdr:row>16</xdr:row>
      <xdr:rowOff>114300</xdr:rowOff>
    </xdr:from>
    <xdr:to>
      <xdr:col>6</xdr:col>
      <xdr:colOff>366395</xdr:colOff>
      <xdr:row>16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16</xdr:row>
      <xdr:rowOff>114300</xdr:rowOff>
    </xdr:from>
    <xdr:to>
      <xdr:col>7</xdr:col>
      <xdr:colOff>394970</xdr:colOff>
      <xdr:row>16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9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</xdr:colOff>
      <xdr:row>17</xdr:row>
      <xdr:rowOff>114300</xdr:rowOff>
    </xdr:from>
    <xdr:to>
      <xdr:col>1</xdr:col>
      <xdr:colOff>366395</xdr:colOff>
      <xdr:row>17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92075</xdr:colOff>
      <xdr:row>17</xdr:row>
      <xdr:rowOff>114300</xdr:rowOff>
    </xdr:from>
    <xdr:to>
      <xdr:col>2</xdr:col>
      <xdr:colOff>366395</xdr:colOff>
      <xdr:row>17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92075</xdr:colOff>
      <xdr:row>17</xdr:row>
      <xdr:rowOff>114300</xdr:rowOff>
    </xdr:from>
    <xdr:to>
      <xdr:col>3</xdr:col>
      <xdr:colOff>366395</xdr:colOff>
      <xdr:row>17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9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92075</xdr:colOff>
      <xdr:row>17</xdr:row>
      <xdr:rowOff>114300</xdr:rowOff>
    </xdr:from>
    <xdr:to>
      <xdr:col>4</xdr:col>
      <xdr:colOff>365843</xdr:colOff>
      <xdr:row>17</xdr:row>
      <xdr:rowOff>388620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9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7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17</xdr:row>
      <xdr:rowOff>114300</xdr:rowOff>
    </xdr:from>
    <xdr:to>
      <xdr:col>5</xdr:col>
      <xdr:colOff>365843</xdr:colOff>
      <xdr:row>17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47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92075</xdr:colOff>
      <xdr:row>17</xdr:row>
      <xdr:rowOff>114300</xdr:rowOff>
    </xdr:from>
    <xdr:to>
      <xdr:col>6</xdr:col>
      <xdr:colOff>366395</xdr:colOff>
      <xdr:row>17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9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17</xdr:row>
      <xdr:rowOff>114300</xdr:rowOff>
    </xdr:from>
    <xdr:to>
      <xdr:col>7</xdr:col>
      <xdr:colOff>394970</xdr:colOff>
      <xdr:row>17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</xdr:colOff>
      <xdr:row>18</xdr:row>
      <xdr:rowOff>114300</xdr:rowOff>
    </xdr:from>
    <xdr:to>
      <xdr:col>1</xdr:col>
      <xdr:colOff>366395</xdr:colOff>
      <xdr:row>18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9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92075</xdr:colOff>
      <xdr:row>18</xdr:row>
      <xdr:rowOff>114300</xdr:rowOff>
    </xdr:from>
    <xdr:to>
      <xdr:col>2</xdr:col>
      <xdr:colOff>366395</xdr:colOff>
      <xdr:row>18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92075</xdr:colOff>
      <xdr:row>18</xdr:row>
      <xdr:rowOff>114300</xdr:rowOff>
    </xdr:from>
    <xdr:to>
      <xdr:col>3</xdr:col>
      <xdr:colOff>366395</xdr:colOff>
      <xdr:row>18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9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9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92075</xdr:colOff>
      <xdr:row>18</xdr:row>
      <xdr:rowOff>114300</xdr:rowOff>
    </xdr:from>
    <xdr:to>
      <xdr:col>4</xdr:col>
      <xdr:colOff>366395</xdr:colOff>
      <xdr:row>18</xdr:row>
      <xdr:rowOff>388620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7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18</xdr:row>
      <xdr:rowOff>114300</xdr:rowOff>
    </xdr:from>
    <xdr:to>
      <xdr:col>5</xdr:col>
      <xdr:colOff>366395</xdr:colOff>
      <xdr:row>18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4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92075</xdr:colOff>
      <xdr:row>18</xdr:row>
      <xdr:rowOff>114300</xdr:rowOff>
    </xdr:from>
    <xdr:to>
      <xdr:col>6</xdr:col>
      <xdr:colOff>366395</xdr:colOff>
      <xdr:row>18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18</xdr:row>
      <xdr:rowOff>114300</xdr:rowOff>
    </xdr:from>
    <xdr:to>
      <xdr:col>7</xdr:col>
      <xdr:colOff>394970</xdr:colOff>
      <xdr:row>18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9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</xdr:colOff>
      <xdr:row>19</xdr:row>
      <xdr:rowOff>114300</xdr:rowOff>
    </xdr:from>
    <xdr:to>
      <xdr:col>1</xdr:col>
      <xdr:colOff>366395</xdr:colOff>
      <xdr:row>19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9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92075</xdr:colOff>
      <xdr:row>19</xdr:row>
      <xdr:rowOff>114300</xdr:rowOff>
    </xdr:from>
    <xdr:to>
      <xdr:col>2</xdr:col>
      <xdr:colOff>366395</xdr:colOff>
      <xdr:row>19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9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92075</xdr:colOff>
      <xdr:row>19</xdr:row>
      <xdr:rowOff>114300</xdr:rowOff>
    </xdr:from>
    <xdr:to>
      <xdr:col>3</xdr:col>
      <xdr:colOff>366395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9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9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92075</xdr:colOff>
      <xdr:row>19</xdr:row>
      <xdr:rowOff>114300</xdr:rowOff>
    </xdr:from>
    <xdr:to>
      <xdr:col>4</xdr:col>
      <xdr:colOff>365843</xdr:colOff>
      <xdr:row>19</xdr:row>
      <xdr:rowOff>388620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9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70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92075</xdr:colOff>
      <xdr:row>19</xdr:row>
      <xdr:rowOff>114300</xdr:rowOff>
    </xdr:from>
    <xdr:to>
      <xdr:col>5</xdr:col>
      <xdr:colOff>365843</xdr:colOff>
      <xdr:row>19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9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4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92075</xdr:colOff>
      <xdr:row>19</xdr:row>
      <xdr:rowOff>114300</xdr:rowOff>
    </xdr:from>
    <xdr:to>
      <xdr:col>6</xdr:col>
      <xdr:colOff>366395</xdr:colOff>
      <xdr:row>19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9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52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19</xdr:row>
      <xdr:rowOff>114300</xdr:rowOff>
    </xdr:from>
    <xdr:to>
      <xdr:col>7</xdr:col>
      <xdr:colOff>394970</xdr:colOff>
      <xdr:row>19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9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</xdr:colOff>
      <xdr:row>20</xdr:row>
      <xdr:rowOff>114300</xdr:rowOff>
    </xdr:from>
    <xdr:to>
      <xdr:col>1</xdr:col>
      <xdr:colOff>366395</xdr:colOff>
      <xdr:row>20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9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92075</xdr:colOff>
      <xdr:row>20</xdr:row>
      <xdr:rowOff>114300</xdr:rowOff>
    </xdr:from>
    <xdr:to>
      <xdr:col>2</xdr:col>
      <xdr:colOff>366395</xdr:colOff>
      <xdr:row>20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9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1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92075</xdr:colOff>
      <xdr:row>20</xdr:row>
      <xdr:rowOff>114300</xdr:rowOff>
    </xdr:from>
    <xdr:to>
      <xdr:col>3</xdr:col>
      <xdr:colOff>366395</xdr:colOff>
      <xdr:row>20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9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9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92075</xdr:colOff>
      <xdr:row>20</xdr:row>
      <xdr:rowOff>114300</xdr:rowOff>
    </xdr:from>
    <xdr:to>
      <xdr:col>4</xdr:col>
      <xdr:colOff>366395</xdr:colOff>
      <xdr:row>20</xdr:row>
      <xdr:rowOff>388620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9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37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16</xdr:row>
      <xdr:rowOff>114300</xdr:rowOff>
    </xdr:from>
    <xdr:to>
      <xdr:col>13</xdr:col>
      <xdr:colOff>403943</xdr:colOff>
      <xdr:row>16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9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16</xdr:row>
      <xdr:rowOff>114300</xdr:rowOff>
    </xdr:from>
    <xdr:to>
      <xdr:col>14</xdr:col>
      <xdr:colOff>403943</xdr:colOff>
      <xdr:row>16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9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16</xdr:row>
      <xdr:rowOff>123825</xdr:rowOff>
    </xdr:from>
    <xdr:to>
      <xdr:col>15</xdr:col>
      <xdr:colOff>385445</xdr:colOff>
      <xdr:row>16</xdr:row>
      <xdr:rowOff>398145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9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7400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17</xdr:row>
      <xdr:rowOff>114300</xdr:rowOff>
    </xdr:from>
    <xdr:to>
      <xdr:col>9</xdr:col>
      <xdr:colOff>404495</xdr:colOff>
      <xdr:row>17</xdr:row>
      <xdr:rowOff>388620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9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17</xdr:row>
      <xdr:rowOff>114300</xdr:rowOff>
    </xdr:from>
    <xdr:to>
      <xdr:col>10</xdr:col>
      <xdr:colOff>404495</xdr:colOff>
      <xdr:row>17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9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17</xdr:row>
      <xdr:rowOff>114300</xdr:rowOff>
    </xdr:from>
    <xdr:to>
      <xdr:col>11</xdr:col>
      <xdr:colOff>404495</xdr:colOff>
      <xdr:row>17</xdr:row>
      <xdr:rowOff>388620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9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17</xdr:row>
      <xdr:rowOff>114300</xdr:rowOff>
    </xdr:from>
    <xdr:to>
      <xdr:col>12</xdr:col>
      <xdr:colOff>404495</xdr:colOff>
      <xdr:row>17</xdr:row>
      <xdr:rowOff>388620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9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17</xdr:row>
      <xdr:rowOff>114300</xdr:rowOff>
    </xdr:from>
    <xdr:to>
      <xdr:col>13</xdr:col>
      <xdr:colOff>404495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9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17</xdr:row>
      <xdr:rowOff>114300</xdr:rowOff>
    </xdr:from>
    <xdr:to>
      <xdr:col>14</xdr:col>
      <xdr:colOff>403943</xdr:colOff>
      <xdr:row>17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9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17</xdr:row>
      <xdr:rowOff>123825</xdr:rowOff>
    </xdr:from>
    <xdr:to>
      <xdr:col>15</xdr:col>
      <xdr:colOff>384893</xdr:colOff>
      <xdr:row>17</xdr:row>
      <xdr:rowOff>398145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9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78581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18</xdr:row>
      <xdr:rowOff>114300</xdr:rowOff>
    </xdr:from>
    <xdr:to>
      <xdr:col>9</xdr:col>
      <xdr:colOff>404495</xdr:colOff>
      <xdr:row>18</xdr:row>
      <xdr:rowOff>388620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9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18</xdr:row>
      <xdr:rowOff>114300</xdr:rowOff>
    </xdr:from>
    <xdr:to>
      <xdr:col>10</xdr:col>
      <xdr:colOff>404495</xdr:colOff>
      <xdr:row>18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9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18</xdr:row>
      <xdr:rowOff>114300</xdr:rowOff>
    </xdr:from>
    <xdr:to>
      <xdr:col>11</xdr:col>
      <xdr:colOff>404495</xdr:colOff>
      <xdr:row>18</xdr:row>
      <xdr:rowOff>388620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9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18</xdr:row>
      <xdr:rowOff>114300</xdr:rowOff>
    </xdr:from>
    <xdr:to>
      <xdr:col>12</xdr:col>
      <xdr:colOff>404495</xdr:colOff>
      <xdr:row>18</xdr:row>
      <xdr:rowOff>388620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9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18</xdr:row>
      <xdr:rowOff>114300</xdr:rowOff>
    </xdr:from>
    <xdr:to>
      <xdr:col>13</xdr:col>
      <xdr:colOff>404495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9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18</xdr:row>
      <xdr:rowOff>114300</xdr:rowOff>
    </xdr:from>
    <xdr:to>
      <xdr:col>14</xdr:col>
      <xdr:colOff>404495</xdr:colOff>
      <xdr:row>18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9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18</xdr:row>
      <xdr:rowOff>123825</xdr:rowOff>
    </xdr:from>
    <xdr:to>
      <xdr:col>15</xdr:col>
      <xdr:colOff>385445</xdr:colOff>
      <xdr:row>18</xdr:row>
      <xdr:rowOff>398145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9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19</xdr:row>
      <xdr:rowOff>114300</xdr:rowOff>
    </xdr:from>
    <xdr:to>
      <xdr:col>9</xdr:col>
      <xdr:colOff>404495</xdr:colOff>
      <xdr:row>19</xdr:row>
      <xdr:rowOff>379095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9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87630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19</xdr:row>
      <xdr:rowOff>114300</xdr:rowOff>
    </xdr:from>
    <xdr:to>
      <xdr:col>10</xdr:col>
      <xdr:colOff>404495</xdr:colOff>
      <xdr:row>19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9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19</xdr:row>
      <xdr:rowOff>114300</xdr:rowOff>
    </xdr:from>
    <xdr:to>
      <xdr:col>11</xdr:col>
      <xdr:colOff>404495</xdr:colOff>
      <xdr:row>19</xdr:row>
      <xdr:rowOff>388620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9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19</xdr:row>
      <xdr:rowOff>114300</xdr:rowOff>
    </xdr:from>
    <xdr:to>
      <xdr:col>12</xdr:col>
      <xdr:colOff>404495</xdr:colOff>
      <xdr:row>19</xdr:row>
      <xdr:rowOff>388620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9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19</xdr:row>
      <xdr:rowOff>114300</xdr:rowOff>
    </xdr:from>
    <xdr:to>
      <xdr:col>13</xdr:col>
      <xdr:colOff>404495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9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19</xdr:row>
      <xdr:rowOff>114300</xdr:rowOff>
    </xdr:from>
    <xdr:to>
      <xdr:col>14</xdr:col>
      <xdr:colOff>403943</xdr:colOff>
      <xdr:row>19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9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19</xdr:row>
      <xdr:rowOff>123825</xdr:rowOff>
    </xdr:from>
    <xdr:to>
      <xdr:col>15</xdr:col>
      <xdr:colOff>384893</xdr:colOff>
      <xdr:row>19</xdr:row>
      <xdr:rowOff>398145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9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8772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20</xdr:row>
      <xdr:rowOff>114300</xdr:rowOff>
    </xdr:from>
    <xdr:to>
      <xdr:col>9</xdr:col>
      <xdr:colOff>404495</xdr:colOff>
      <xdr:row>20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9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20</xdr:row>
      <xdr:rowOff>114300</xdr:rowOff>
    </xdr:from>
    <xdr:to>
      <xdr:col>10</xdr:col>
      <xdr:colOff>404495</xdr:colOff>
      <xdr:row>20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9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20</xdr:row>
      <xdr:rowOff>114300</xdr:rowOff>
    </xdr:from>
    <xdr:to>
      <xdr:col>11</xdr:col>
      <xdr:colOff>404495</xdr:colOff>
      <xdr:row>20</xdr:row>
      <xdr:rowOff>388620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9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20</xdr:row>
      <xdr:rowOff>114300</xdr:rowOff>
    </xdr:from>
    <xdr:to>
      <xdr:col>12</xdr:col>
      <xdr:colOff>404495</xdr:colOff>
      <xdr:row>20</xdr:row>
      <xdr:rowOff>388620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9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20</xdr:row>
      <xdr:rowOff>114300</xdr:rowOff>
    </xdr:from>
    <xdr:to>
      <xdr:col>13</xdr:col>
      <xdr:colOff>404495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9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20</xdr:row>
      <xdr:rowOff>114300</xdr:rowOff>
    </xdr:from>
    <xdr:to>
      <xdr:col>14</xdr:col>
      <xdr:colOff>404495</xdr:colOff>
      <xdr:row>20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9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20</xdr:row>
      <xdr:rowOff>123825</xdr:rowOff>
    </xdr:from>
    <xdr:to>
      <xdr:col>15</xdr:col>
      <xdr:colOff>384893</xdr:colOff>
      <xdr:row>20</xdr:row>
      <xdr:rowOff>398145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9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92297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16</xdr:row>
      <xdr:rowOff>114300</xdr:rowOff>
    </xdr:from>
    <xdr:to>
      <xdr:col>17</xdr:col>
      <xdr:colOff>384893</xdr:colOff>
      <xdr:row>16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9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16</xdr:row>
      <xdr:rowOff>114300</xdr:rowOff>
    </xdr:from>
    <xdr:to>
      <xdr:col>18</xdr:col>
      <xdr:colOff>385445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9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16</xdr:row>
      <xdr:rowOff>114300</xdr:rowOff>
    </xdr:from>
    <xdr:to>
      <xdr:col>19</xdr:col>
      <xdr:colOff>385445</xdr:colOff>
      <xdr:row>16</xdr:row>
      <xdr:rowOff>388620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9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16</xdr:row>
      <xdr:rowOff>114300</xdr:rowOff>
    </xdr:from>
    <xdr:to>
      <xdr:col>20</xdr:col>
      <xdr:colOff>385445</xdr:colOff>
      <xdr:row>16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9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16</xdr:row>
      <xdr:rowOff>114300</xdr:rowOff>
    </xdr:from>
    <xdr:to>
      <xdr:col>21</xdr:col>
      <xdr:colOff>385445</xdr:colOff>
      <xdr:row>16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9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16</xdr:row>
      <xdr:rowOff>114300</xdr:rowOff>
    </xdr:from>
    <xdr:to>
      <xdr:col>22</xdr:col>
      <xdr:colOff>385445</xdr:colOff>
      <xdr:row>16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9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16</xdr:row>
      <xdr:rowOff>104775</xdr:rowOff>
    </xdr:from>
    <xdr:to>
      <xdr:col>23</xdr:col>
      <xdr:colOff>404495</xdr:colOff>
      <xdr:row>16</xdr:row>
      <xdr:rowOff>379095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9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73818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17</xdr:row>
      <xdr:rowOff>114300</xdr:rowOff>
    </xdr:from>
    <xdr:to>
      <xdr:col>17</xdr:col>
      <xdr:colOff>384893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9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17</xdr:row>
      <xdr:rowOff>114300</xdr:rowOff>
    </xdr:from>
    <xdr:to>
      <xdr:col>18</xdr:col>
      <xdr:colOff>384893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9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17</xdr:row>
      <xdr:rowOff>114300</xdr:rowOff>
    </xdr:from>
    <xdr:to>
      <xdr:col>19</xdr:col>
      <xdr:colOff>385445</xdr:colOff>
      <xdr:row>17</xdr:row>
      <xdr:rowOff>388620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9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17</xdr:row>
      <xdr:rowOff>114300</xdr:rowOff>
    </xdr:from>
    <xdr:to>
      <xdr:col>20</xdr:col>
      <xdr:colOff>385445</xdr:colOff>
      <xdr:row>17</xdr:row>
      <xdr:rowOff>388620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9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17</xdr:row>
      <xdr:rowOff>114300</xdr:rowOff>
    </xdr:from>
    <xdr:to>
      <xdr:col>21</xdr:col>
      <xdr:colOff>385445</xdr:colOff>
      <xdr:row>17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9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17</xdr:row>
      <xdr:rowOff>114300</xdr:rowOff>
    </xdr:from>
    <xdr:to>
      <xdr:col>22</xdr:col>
      <xdr:colOff>385445</xdr:colOff>
      <xdr:row>17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9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17</xdr:row>
      <xdr:rowOff>104775</xdr:rowOff>
    </xdr:from>
    <xdr:to>
      <xdr:col>23</xdr:col>
      <xdr:colOff>404495</xdr:colOff>
      <xdr:row>17</xdr:row>
      <xdr:rowOff>379095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9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18</xdr:row>
      <xdr:rowOff>114300</xdr:rowOff>
    </xdr:from>
    <xdr:to>
      <xdr:col>17</xdr:col>
      <xdr:colOff>385445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9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18</xdr:row>
      <xdr:rowOff>114300</xdr:rowOff>
    </xdr:from>
    <xdr:to>
      <xdr:col>18</xdr:col>
      <xdr:colOff>385445</xdr:colOff>
      <xdr:row>18</xdr:row>
      <xdr:rowOff>379095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9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83058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18</xdr:row>
      <xdr:rowOff>114300</xdr:rowOff>
    </xdr:from>
    <xdr:to>
      <xdr:col>19</xdr:col>
      <xdr:colOff>385445</xdr:colOff>
      <xdr:row>18</xdr:row>
      <xdr:rowOff>388620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9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18</xdr:row>
      <xdr:rowOff>114300</xdr:rowOff>
    </xdr:from>
    <xdr:to>
      <xdr:col>20</xdr:col>
      <xdr:colOff>385445</xdr:colOff>
      <xdr:row>18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9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18</xdr:row>
      <xdr:rowOff>114300</xdr:rowOff>
    </xdr:from>
    <xdr:to>
      <xdr:col>21</xdr:col>
      <xdr:colOff>385445</xdr:colOff>
      <xdr:row>18</xdr:row>
      <xdr:rowOff>388620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9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18</xdr:row>
      <xdr:rowOff>114300</xdr:rowOff>
    </xdr:from>
    <xdr:to>
      <xdr:col>22</xdr:col>
      <xdr:colOff>385445</xdr:colOff>
      <xdr:row>18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9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18</xdr:row>
      <xdr:rowOff>104775</xdr:rowOff>
    </xdr:from>
    <xdr:to>
      <xdr:col>23</xdr:col>
      <xdr:colOff>403943</xdr:colOff>
      <xdr:row>18</xdr:row>
      <xdr:rowOff>379095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9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82962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19</xdr:row>
      <xdr:rowOff>114300</xdr:rowOff>
    </xdr:from>
    <xdr:to>
      <xdr:col>17</xdr:col>
      <xdr:colOff>384893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9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19</xdr:row>
      <xdr:rowOff>114300</xdr:rowOff>
    </xdr:from>
    <xdr:to>
      <xdr:col>18</xdr:col>
      <xdr:colOff>385445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9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19</xdr:row>
      <xdr:rowOff>114300</xdr:rowOff>
    </xdr:from>
    <xdr:to>
      <xdr:col>19</xdr:col>
      <xdr:colOff>385445</xdr:colOff>
      <xdr:row>19</xdr:row>
      <xdr:rowOff>388620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9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19</xdr:row>
      <xdr:rowOff>114300</xdr:rowOff>
    </xdr:from>
    <xdr:to>
      <xdr:col>20</xdr:col>
      <xdr:colOff>385445</xdr:colOff>
      <xdr:row>19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9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19</xdr:row>
      <xdr:rowOff>114300</xdr:rowOff>
    </xdr:from>
    <xdr:to>
      <xdr:col>21</xdr:col>
      <xdr:colOff>385445</xdr:colOff>
      <xdr:row>19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9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19</xdr:row>
      <xdr:rowOff>114300</xdr:rowOff>
    </xdr:from>
    <xdr:to>
      <xdr:col>22</xdr:col>
      <xdr:colOff>385445</xdr:colOff>
      <xdr:row>19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9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19</xdr:row>
      <xdr:rowOff>104775</xdr:rowOff>
    </xdr:from>
    <xdr:to>
      <xdr:col>23</xdr:col>
      <xdr:colOff>404495</xdr:colOff>
      <xdr:row>19</xdr:row>
      <xdr:rowOff>379095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9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20</xdr:row>
      <xdr:rowOff>114300</xdr:rowOff>
    </xdr:from>
    <xdr:to>
      <xdr:col>17</xdr:col>
      <xdr:colOff>384893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9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20</xdr:row>
      <xdr:rowOff>114300</xdr:rowOff>
    </xdr:from>
    <xdr:to>
      <xdr:col>18</xdr:col>
      <xdr:colOff>384893</xdr:colOff>
      <xdr:row>20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9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25</xdr:row>
      <xdr:rowOff>114300</xdr:rowOff>
    </xdr:from>
    <xdr:to>
      <xdr:col>3</xdr:col>
      <xdr:colOff>375920</xdr:colOff>
      <xdr:row>25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9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25</xdr:row>
      <xdr:rowOff>114300</xdr:rowOff>
    </xdr:from>
    <xdr:to>
      <xdr:col>4</xdr:col>
      <xdr:colOff>375920</xdr:colOff>
      <xdr:row>25</xdr:row>
      <xdr:rowOff>388620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9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25</xdr:row>
      <xdr:rowOff>114300</xdr:rowOff>
    </xdr:from>
    <xdr:to>
      <xdr:col>5</xdr:col>
      <xdr:colOff>375920</xdr:colOff>
      <xdr:row>25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9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25</xdr:row>
      <xdr:rowOff>114300</xdr:rowOff>
    </xdr:from>
    <xdr:to>
      <xdr:col>6</xdr:col>
      <xdr:colOff>375920</xdr:colOff>
      <xdr:row>25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9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25</xdr:row>
      <xdr:rowOff>123825</xdr:rowOff>
    </xdr:from>
    <xdr:to>
      <xdr:col>7</xdr:col>
      <xdr:colOff>394970</xdr:colOff>
      <xdr:row>25</xdr:row>
      <xdr:rowOff>398145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9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258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26</xdr:row>
      <xdr:rowOff>114300</xdr:rowOff>
    </xdr:from>
    <xdr:to>
      <xdr:col>1</xdr:col>
      <xdr:colOff>375920</xdr:colOff>
      <xdr:row>26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9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26</xdr:row>
      <xdr:rowOff>114300</xdr:rowOff>
    </xdr:from>
    <xdr:to>
      <xdr:col>2</xdr:col>
      <xdr:colOff>375368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9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26</xdr:row>
      <xdr:rowOff>114300</xdr:rowOff>
    </xdr:from>
    <xdr:to>
      <xdr:col>3</xdr:col>
      <xdr:colOff>375368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9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26</xdr:row>
      <xdr:rowOff>114300</xdr:rowOff>
    </xdr:from>
    <xdr:to>
      <xdr:col>4</xdr:col>
      <xdr:colOff>375920</xdr:colOff>
      <xdr:row>26</xdr:row>
      <xdr:rowOff>388620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9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26</xdr:row>
      <xdr:rowOff>114300</xdr:rowOff>
    </xdr:from>
    <xdr:to>
      <xdr:col>5</xdr:col>
      <xdr:colOff>375920</xdr:colOff>
      <xdr:row>26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9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26</xdr:row>
      <xdr:rowOff>114300</xdr:rowOff>
    </xdr:from>
    <xdr:to>
      <xdr:col>6</xdr:col>
      <xdr:colOff>375920</xdr:colOff>
      <xdr:row>26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9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26</xdr:row>
      <xdr:rowOff>123825</xdr:rowOff>
    </xdr:from>
    <xdr:to>
      <xdr:col>7</xdr:col>
      <xdr:colOff>394970</xdr:colOff>
      <xdr:row>26</xdr:row>
      <xdr:rowOff>398145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9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27</xdr:row>
      <xdr:rowOff>114300</xdr:rowOff>
    </xdr:from>
    <xdr:to>
      <xdr:col>1</xdr:col>
      <xdr:colOff>375920</xdr:colOff>
      <xdr:row>27</xdr:row>
      <xdr:rowOff>388620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9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27</xdr:row>
      <xdr:rowOff>114300</xdr:rowOff>
    </xdr:from>
    <xdr:to>
      <xdr:col>2</xdr:col>
      <xdr:colOff>375920</xdr:colOff>
      <xdr:row>27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9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27</xdr:row>
      <xdr:rowOff>114300</xdr:rowOff>
    </xdr:from>
    <xdr:to>
      <xdr:col>3</xdr:col>
      <xdr:colOff>375920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9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27</xdr:row>
      <xdr:rowOff>114300</xdr:rowOff>
    </xdr:from>
    <xdr:to>
      <xdr:col>4</xdr:col>
      <xdr:colOff>375920</xdr:colOff>
      <xdr:row>27</xdr:row>
      <xdr:rowOff>379095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9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1634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27</xdr:row>
      <xdr:rowOff>114300</xdr:rowOff>
    </xdr:from>
    <xdr:to>
      <xdr:col>5</xdr:col>
      <xdr:colOff>375920</xdr:colOff>
      <xdr:row>27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9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27</xdr:row>
      <xdr:rowOff>114300</xdr:rowOff>
    </xdr:from>
    <xdr:to>
      <xdr:col>6</xdr:col>
      <xdr:colOff>375920</xdr:colOff>
      <xdr:row>27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9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27</xdr:row>
      <xdr:rowOff>123825</xdr:rowOff>
    </xdr:from>
    <xdr:to>
      <xdr:col>7</xdr:col>
      <xdr:colOff>394970</xdr:colOff>
      <xdr:row>27</xdr:row>
      <xdr:rowOff>398145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9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172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28</xdr:row>
      <xdr:rowOff>114300</xdr:rowOff>
    </xdr:from>
    <xdr:to>
      <xdr:col>1</xdr:col>
      <xdr:colOff>375920</xdr:colOff>
      <xdr:row>28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9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28</xdr:row>
      <xdr:rowOff>114300</xdr:rowOff>
    </xdr:from>
    <xdr:to>
      <xdr:col>2</xdr:col>
      <xdr:colOff>375368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9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28</xdr:row>
      <xdr:rowOff>114300</xdr:rowOff>
    </xdr:from>
    <xdr:to>
      <xdr:col>3</xdr:col>
      <xdr:colOff>375368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9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28</xdr:row>
      <xdr:rowOff>114300</xdr:rowOff>
    </xdr:from>
    <xdr:to>
      <xdr:col>4</xdr:col>
      <xdr:colOff>375920</xdr:colOff>
      <xdr:row>28</xdr:row>
      <xdr:rowOff>388620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9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28</xdr:row>
      <xdr:rowOff>114300</xdr:rowOff>
    </xdr:from>
    <xdr:to>
      <xdr:col>5</xdr:col>
      <xdr:colOff>375920</xdr:colOff>
      <xdr:row>28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9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28</xdr:row>
      <xdr:rowOff>114300</xdr:rowOff>
    </xdr:from>
    <xdr:to>
      <xdr:col>6</xdr:col>
      <xdr:colOff>375920</xdr:colOff>
      <xdr:row>28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9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28</xdr:row>
      <xdr:rowOff>123825</xdr:rowOff>
    </xdr:from>
    <xdr:to>
      <xdr:col>7</xdr:col>
      <xdr:colOff>394970</xdr:colOff>
      <xdr:row>28</xdr:row>
      <xdr:rowOff>398145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9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29</xdr:row>
      <xdr:rowOff>114300</xdr:rowOff>
    </xdr:from>
    <xdr:to>
      <xdr:col>1</xdr:col>
      <xdr:colOff>375920</xdr:colOff>
      <xdr:row>29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9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29</xdr:row>
      <xdr:rowOff>114300</xdr:rowOff>
    </xdr:from>
    <xdr:to>
      <xdr:col>2</xdr:col>
      <xdr:colOff>375920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9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29</xdr:row>
      <xdr:rowOff>114300</xdr:rowOff>
    </xdr:from>
    <xdr:to>
      <xdr:col>3</xdr:col>
      <xdr:colOff>375368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9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29</xdr:row>
      <xdr:rowOff>114300</xdr:rowOff>
    </xdr:from>
    <xdr:to>
      <xdr:col>4</xdr:col>
      <xdr:colOff>375368</xdr:colOff>
      <xdr:row>29</xdr:row>
      <xdr:rowOff>388620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9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29</xdr:row>
      <xdr:rowOff>114300</xdr:rowOff>
    </xdr:from>
    <xdr:to>
      <xdr:col>5</xdr:col>
      <xdr:colOff>375920</xdr:colOff>
      <xdr:row>29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9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25</xdr:row>
      <xdr:rowOff>114300</xdr:rowOff>
    </xdr:from>
    <xdr:to>
      <xdr:col>14</xdr:col>
      <xdr:colOff>404495</xdr:colOff>
      <xdr:row>25</xdr:row>
      <xdr:rowOff>388620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9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25</xdr:row>
      <xdr:rowOff>123825</xdr:rowOff>
    </xdr:from>
    <xdr:to>
      <xdr:col>15</xdr:col>
      <xdr:colOff>404495</xdr:colOff>
      <xdr:row>25</xdr:row>
      <xdr:rowOff>398145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9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258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26</xdr:row>
      <xdr:rowOff>114300</xdr:rowOff>
    </xdr:from>
    <xdr:to>
      <xdr:col>9</xdr:col>
      <xdr:colOff>404495</xdr:colOff>
      <xdr:row>26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9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26</xdr:row>
      <xdr:rowOff>114300</xdr:rowOff>
    </xdr:from>
    <xdr:to>
      <xdr:col>10</xdr:col>
      <xdr:colOff>404495</xdr:colOff>
      <xdr:row>26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9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26</xdr:row>
      <xdr:rowOff>114300</xdr:rowOff>
    </xdr:from>
    <xdr:to>
      <xdr:col>11</xdr:col>
      <xdr:colOff>403943</xdr:colOff>
      <xdr:row>26</xdr:row>
      <xdr:rowOff>388620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9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26</xdr:row>
      <xdr:rowOff>114300</xdr:rowOff>
    </xdr:from>
    <xdr:to>
      <xdr:col>12</xdr:col>
      <xdr:colOff>403943</xdr:colOff>
      <xdr:row>26</xdr:row>
      <xdr:rowOff>388620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9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26</xdr:row>
      <xdr:rowOff>114300</xdr:rowOff>
    </xdr:from>
    <xdr:to>
      <xdr:col>13</xdr:col>
      <xdr:colOff>404495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9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26</xdr:row>
      <xdr:rowOff>114300</xdr:rowOff>
    </xdr:from>
    <xdr:to>
      <xdr:col>14</xdr:col>
      <xdr:colOff>404495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9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26</xdr:row>
      <xdr:rowOff>123825</xdr:rowOff>
    </xdr:from>
    <xdr:to>
      <xdr:col>15</xdr:col>
      <xdr:colOff>404495</xdr:colOff>
      <xdr:row>26</xdr:row>
      <xdr:rowOff>398145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9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27</xdr:row>
      <xdr:rowOff>114300</xdr:rowOff>
    </xdr:from>
    <xdr:to>
      <xdr:col>9</xdr:col>
      <xdr:colOff>404495</xdr:colOff>
      <xdr:row>27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9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27</xdr:row>
      <xdr:rowOff>114300</xdr:rowOff>
    </xdr:from>
    <xdr:to>
      <xdr:col>10</xdr:col>
      <xdr:colOff>404495</xdr:colOff>
      <xdr:row>27</xdr:row>
      <xdr:rowOff>388620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9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27</xdr:row>
      <xdr:rowOff>114300</xdr:rowOff>
    </xdr:from>
    <xdr:to>
      <xdr:col>11</xdr:col>
      <xdr:colOff>404495</xdr:colOff>
      <xdr:row>27</xdr:row>
      <xdr:rowOff>388620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9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27</xdr:row>
      <xdr:rowOff>114300</xdr:rowOff>
    </xdr:from>
    <xdr:to>
      <xdr:col>12</xdr:col>
      <xdr:colOff>404495</xdr:colOff>
      <xdr:row>27</xdr:row>
      <xdr:rowOff>388620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9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27</xdr:row>
      <xdr:rowOff>114300</xdr:rowOff>
    </xdr:from>
    <xdr:to>
      <xdr:col>13</xdr:col>
      <xdr:colOff>404495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9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27</xdr:row>
      <xdr:rowOff>114300</xdr:rowOff>
    </xdr:from>
    <xdr:to>
      <xdr:col>14</xdr:col>
      <xdr:colOff>404495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9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27</xdr:row>
      <xdr:rowOff>123825</xdr:rowOff>
    </xdr:from>
    <xdr:to>
      <xdr:col>15</xdr:col>
      <xdr:colOff>404495</xdr:colOff>
      <xdr:row>27</xdr:row>
      <xdr:rowOff>398145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9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172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28</xdr:row>
      <xdr:rowOff>114300</xdr:rowOff>
    </xdr:from>
    <xdr:to>
      <xdr:col>9</xdr:col>
      <xdr:colOff>404495</xdr:colOff>
      <xdr:row>28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9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28</xdr:row>
      <xdr:rowOff>114300</xdr:rowOff>
    </xdr:from>
    <xdr:to>
      <xdr:col>10</xdr:col>
      <xdr:colOff>404495</xdr:colOff>
      <xdr:row>28</xdr:row>
      <xdr:rowOff>388620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9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28</xdr:row>
      <xdr:rowOff>114300</xdr:rowOff>
    </xdr:from>
    <xdr:to>
      <xdr:col>11</xdr:col>
      <xdr:colOff>403943</xdr:colOff>
      <xdr:row>28</xdr:row>
      <xdr:rowOff>388620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9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28</xdr:row>
      <xdr:rowOff>114300</xdr:rowOff>
    </xdr:from>
    <xdr:to>
      <xdr:col>12</xdr:col>
      <xdr:colOff>403943</xdr:colOff>
      <xdr:row>28</xdr:row>
      <xdr:rowOff>388620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9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28</xdr:row>
      <xdr:rowOff>114300</xdr:rowOff>
    </xdr:from>
    <xdr:to>
      <xdr:col>13</xdr:col>
      <xdr:colOff>404495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9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28</xdr:row>
      <xdr:rowOff>114300</xdr:rowOff>
    </xdr:from>
    <xdr:to>
      <xdr:col>14</xdr:col>
      <xdr:colOff>404495</xdr:colOff>
      <xdr:row>28</xdr:row>
      <xdr:rowOff>388620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9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28</xdr:row>
      <xdr:rowOff>123825</xdr:rowOff>
    </xdr:from>
    <xdr:to>
      <xdr:col>15</xdr:col>
      <xdr:colOff>404495</xdr:colOff>
      <xdr:row>28</xdr:row>
      <xdr:rowOff>398145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9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29</xdr:row>
      <xdr:rowOff>114300</xdr:rowOff>
    </xdr:from>
    <xdr:to>
      <xdr:col>9</xdr:col>
      <xdr:colOff>404495</xdr:colOff>
      <xdr:row>29</xdr:row>
      <xdr:rowOff>388620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9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29</xdr:row>
      <xdr:rowOff>114300</xdr:rowOff>
    </xdr:from>
    <xdr:to>
      <xdr:col>10</xdr:col>
      <xdr:colOff>404495</xdr:colOff>
      <xdr:row>29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9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29</xdr:row>
      <xdr:rowOff>114300</xdr:rowOff>
    </xdr:from>
    <xdr:to>
      <xdr:col>11</xdr:col>
      <xdr:colOff>404495</xdr:colOff>
      <xdr:row>29</xdr:row>
      <xdr:rowOff>388620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9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29</xdr:row>
      <xdr:rowOff>114300</xdr:rowOff>
    </xdr:from>
    <xdr:to>
      <xdr:col>12</xdr:col>
      <xdr:colOff>403943</xdr:colOff>
      <xdr:row>29</xdr:row>
      <xdr:rowOff>388620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9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29</xdr:row>
      <xdr:rowOff>114300</xdr:rowOff>
    </xdr:from>
    <xdr:to>
      <xdr:col>13</xdr:col>
      <xdr:colOff>403943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9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29</xdr:row>
      <xdr:rowOff>114300</xdr:rowOff>
    </xdr:from>
    <xdr:to>
      <xdr:col>14</xdr:col>
      <xdr:colOff>404495</xdr:colOff>
      <xdr:row>29</xdr:row>
      <xdr:rowOff>388620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9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29</xdr:row>
      <xdr:rowOff>123825</xdr:rowOff>
    </xdr:from>
    <xdr:to>
      <xdr:col>15</xdr:col>
      <xdr:colOff>404495</xdr:colOff>
      <xdr:row>29</xdr:row>
      <xdr:rowOff>398145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9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30873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30</xdr:row>
      <xdr:rowOff>114300</xdr:rowOff>
    </xdr:from>
    <xdr:to>
      <xdr:col>9</xdr:col>
      <xdr:colOff>404495</xdr:colOff>
      <xdr:row>30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9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3535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25</xdr:row>
      <xdr:rowOff>114300</xdr:rowOff>
    </xdr:from>
    <xdr:to>
      <xdr:col>18</xdr:col>
      <xdr:colOff>394970</xdr:colOff>
      <xdr:row>25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9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25</xdr:row>
      <xdr:rowOff>114300</xdr:rowOff>
    </xdr:from>
    <xdr:to>
      <xdr:col>19</xdr:col>
      <xdr:colOff>394970</xdr:colOff>
      <xdr:row>25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9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25</xdr:row>
      <xdr:rowOff>114300</xdr:rowOff>
    </xdr:from>
    <xdr:to>
      <xdr:col>20</xdr:col>
      <xdr:colOff>394970</xdr:colOff>
      <xdr:row>25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9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25</xdr:row>
      <xdr:rowOff>114300</xdr:rowOff>
    </xdr:from>
    <xdr:to>
      <xdr:col>21</xdr:col>
      <xdr:colOff>394418</xdr:colOff>
      <xdr:row>25</xdr:row>
      <xdr:rowOff>388620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9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25</xdr:row>
      <xdr:rowOff>114300</xdr:rowOff>
    </xdr:from>
    <xdr:to>
      <xdr:col>22</xdr:col>
      <xdr:colOff>394418</xdr:colOff>
      <xdr:row>25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9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25</xdr:row>
      <xdr:rowOff>104775</xdr:rowOff>
    </xdr:from>
    <xdr:to>
      <xdr:col>23</xdr:col>
      <xdr:colOff>404495</xdr:colOff>
      <xdr:row>25</xdr:row>
      <xdr:rowOff>379095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9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239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26</xdr:row>
      <xdr:rowOff>114300</xdr:rowOff>
    </xdr:from>
    <xdr:to>
      <xdr:col>17</xdr:col>
      <xdr:colOff>394970</xdr:colOff>
      <xdr:row>26</xdr:row>
      <xdr:rowOff>388620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9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26</xdr:row>
      <xdr:rowOff>114300</xdr:rowOff>
    </xdr:from>
    <xdr:to>
      <xdr:col>18</xdr:col>
      <xdr:colOff>394970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9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26</xdr:row>
      <xdr:rowOff>114300</xdr:rowOff>
    </xdr:from>
    <xdr:to>
      <xdr:col>19</xdr:col>
      <xdr:colOff>394970</xdr:colOff>
      <xdr:row>26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9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26</xdr:row>
      <xdr:rowOff>114300</xdr:rowOff>
    </xdr:from>
    <xdr:to>
      <xdr:col>20</xdr:col>
      <xdr:colOff>394970</xdr:colOff>
      <xdr:row>26</xdr:row>
      <xdr:rowOff>388620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9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26</xdr:row>
      <xdr:rowOff>114300</xdr:rowOff>
    </xdr:from>
    <xdr:to>
      <xdr:col>21</xdr:col>
      <xdr:colOff>394970</xdr:colOff>
      <xdr:row>26</xdr:row>
      <xdr:rowOff>388620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9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26</xdr:row>
      <xdr:rowOff>114300</xdr:rowOff>
    </xdr:from>
    <xdr:to>
      <xdr:col>22</xdr:col>
      <xdr:colOff>394970</xdr:colOff>
      <xdr:row>26</xdr:row>
      <xdr:rowOff>379095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9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17062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26</xdr:row>
      <xdr:rowOff>104775</xdr:rowOff>
    </xdr:from>
    <xdr:to>
      <xdr:col>23</xdr:col>
      <xdr:colOff>404495</xdr:colOff>
      <xdr:row>26</xdr:row>
      <xdr:rowOff>379095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9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27</xdr:row>
      <xdr:rowOff>114300</xdr:rowOff>
    </xdr:from>
    <xdr:to>
      <xdr:col>17</xdr:col>
      <xdr:colOff>394970</xdr:colOff>
      <xdr:row>27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9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27</xdr:row>
      <xdr:rowOff>114300</xdr:rowOff>
    </xdr:from>
    <xdr:to>
      <xdr:col>18</xdr:col>
      <xdr:colOff>394970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9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27</xdr:row>
      <xdr:rowOff>114300</xdr:rowOff>
    </xdr:from>
    <xdr:to>
      <xdr:col>19</xdr:col>
      <xdr:colOff>394970</xdr:colOff>
      <xdr:row>27</xdr:row>
      <xdr:rowOff>388620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9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27</xdr:row>
      <xdr:rowOff>114300</xdr:rowOff>
    </xdr:from>
    <xdr:to>
      <xdr:col>20</xdr:col>
      <xdr:colOff>394970</xdr:colOff>
      <xdr:row>27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9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27</xdr:row>
      <xdr:rowOff>114300</xdr:rowOff>
    </xdr:from>
    <xdr:to>
      <xdr:col>21</xdr:col>
      <xdr:colOff>394418</xdr:colOff>
      <xdr:row>27</xdr:row>
      <xdr:rowOff>388620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9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27</xdr:row>
      <xdr:rowOff>114300</xdr:rowOff>
    </xdr:from>
    <xdr:to>
      <xdr:col>22</xdr:col>
      <xdr:colOff>394418</xdr:colOff>
      <xdr:row>27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9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27</xdr:row>
      <xdr:rowOff>104775</xdr:rowOff>
    </xdr:from>
    <xdr:to>
      <xdr:col>23</xdr:col>
      <xdr:colOff>404495</xdr:colOff>
      <xdr:row>27</xdr:row>
      <xdr:rowOff>379095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9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28</xdr:row>
      <xdr:rowOff>114300</xdr:rowOff>
    </xdr:from>
    <xdr:to>
      <xdr:col>17</xdr:col>
      <xdr:colOff>394970</xdr:colOff>
      <xdr:row>28</xdr:row>
      <xdr:rowOff>388620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9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28</xdr:row>
      <xdr:rowOff>114300</xdr:rowOff>
    </xdr:from>
    <xdr:to>
      <xdr:col>18</xdr:col>
      <xdr:colOff>394970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9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28</xdr:row>
      <xdr:rowOff>114300</xdr:rowOff>
    </xdr:from>
    <xdr:to>
      <xdr:col>19</xdr:col>
      <xdr:colOff>394970</xdr:colOff>
      <xdr:row>28</xdr:row>
      <xdr:rowOff>388620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9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28</xdr:row>
      <xdr:rowOff>114300</xdr:rowOff>
    </xdr:from>
    <xdr:to>
      <xdr:col>20</xdr:col>
      <xdr:colOff>394970</xdr:colOff>
      <xdr:row>28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9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28</xdr:row>
      <xdr:rowOff>114300</xdr:rowOff>
    </xdr:from>
    <xdr:to>
      <xdr:col>21</xdr:col>
      <xdr:colOff>394970</xdr:colOff>
      <xdr:row>28</xdr:row>
      <xdr:rowOff>388620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9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28</xdr:row>
      <xdr:rowOff>114300</xdr:rowOff>
    </xdr:from>
    <xdr:to>
      <xdr:col>22</xdr:col>
      <xdr:colOff>394418</xdr:colOff>
      <xdr:row>28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9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28</xdr:row>
      <xdr:rowOff>104775</xdr:rowOff>
    </xdr:from>
    <xdr:to>
      <xdr:col>23</xdr:col>
      <xdr:colOff>403943</xdr:colOff>
      <xdr:row>28</xdr:row>
      <xdr:rowOff>379095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9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6111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29</xdr:row>
      <xdr:rowOff>114300</xdr:rowOff>
    </xdr:from>
    <xdr:to>
      <xdr:col>17</xdr:col>
      <xdr:colOff>394970</xdr:colOff>
      <xdr:row>29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9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29</xdr:row>
      <xdr:rowOff>114300</xdr:rowOff>
    </xdr:from>
    <xdr:to>
      <xdr:col>18</xdr:col>
      <xdr:colOff>394970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9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29</xdr:row>
      <xdr:rowOff>114300</xdr:rowOff>
    </xdr:from>
    <xdr:to>
      <xdr:col>19</xdr:col>
      <xdr:colOff>394970</xdr:colOff>
      <xdr:row>29</xdr:row>
      <xdr:rowOff>388620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9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34</xdr:row>
      <xdr:rowOff>114300</xdr:rowOff>
    </xdr:from>
    <xdr:to>
      <xdr:col>4</xdr:col>
      <xdr:colOff>375920</xdr:colOff>
      <xdr:row>34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9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34</xdr:row>
      <xdr:rowOff>114300</xdr:rowOff>
    </xdr:from>
    <xdr:to>
      <xdr:col>5</xdr:col>
      <xdr:colOff>375920</xdr:colOff>
      <xdr:row>34</xdr:row>
      <xdr:rowOff>388620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9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34</xdr:row>
      <xdr:rowOff>114300</xdr:rowOff>
    </xdr:from>
    <xdr:to>
      <xdr:col>6</xdr:col>
      <xdr:colOff>375368</xdr:colOff>
      <xdr:row>34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9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34</xdr:row>
      <xdr:rowOff>104775</xdr:rowOff>
    </xdr:from>
    <xdr:to>
      <xdr:col>7</xdr:col>
      <xdr:colOff>394418</xdr:colOff>
      <xdr:row>34</xdr:row>
      <xdr:rowOff>379095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9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0971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35</xdr:row>
      <xdr:rowOff>114300</xdr:rowOff>
    </xdr:from>
    <xdr:to>
      <xdr:col>1</xdr:col>
      <xdr:colOff>375920</xdr:colOff>
      <xdr:row>35</xdr:row>
      <xdr:rowOff>388620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9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35</xdr:row>
      <xdr:rowOff>114300</xdr:rowOff>
    </xdr:from>
    <xdr:to>
      <xdr:col>2</xdr:col>
      <xdr:colOff>375920</xdr:colOff>
      <xdr:row>35</xdr:row>
      <xdr:rowOff>388620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9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35</xdr:row>
      <xdr:rowOff>114300</xdr:rowOff>
    </xdr:from>
    <xdr:to>
      <xdr:col>3</xdr:col>
      <xdr:colOff>375920</xdr:colOff>
      <xdr:row>35</xdr:row>
      <xdr:rowOff>388620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9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35</xdr:row>
      <xdr:rowOff>114300</xdr:rowOff>
    </xdr:from>
    <xdr:to>
      <xdr:col>4</xdr:col>
      <xdr:colOff>375920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9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35</xdr:row>
      <xdr:rowOff>114300</xdr:rowOff>
    </xdr:from>
    <xdr:to>
      <xdr:col>5</xdr:col>
      <xdr:colOff>375920</xdr:colOff>
      <xdr:row>35</xdr:row>
      <xdr:rowOff>388620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9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35</xdr:row>
      <xdr:rowOff>114300</xdr:rowOff>
    </xdr:from>
    <xdr:to>
      <xdr:col>6</xdr:col>
      <xdr:colOff>375920</xdr:colOff>
      <xdr:row>35</xdr:row>
      <xdr:rowOff>388620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9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35</xdr:row>
      <xdr:rowOff>104775</xdr:rowOff>
    </xdr:from>
    <xdr:to>
      <xdr:col>7</xdr:col>
      <xdr:colOff>394970</xdr:colOff>
      <xdr:row>35</xdr:row>
      <xdr:rowOff>379095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9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36</xdr:row>
      <xdr:rowOff>114300</xdr:rowOff>
    </xdr:from>
    <xdr:to>
      <xdr:col>1</xdr:col>
      <xdr:colOff>375920</xdr:colOff>
      <xdr:row>36</xdr:row>
      <xdr:rowOff>379095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9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0210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36</xdr:row>
      <xdr:rowOff>114300</xdr:rowOff>
    </xdr:from>
    <xdr:to>
      <xdr:col>2</xdr:col>
      <xdr:colOff>375920</xdr:colOff>
      <xdr:row>36</xdr:row>
      <xdr:rowOff>388620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9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36</xdr:row>
      <xdr:rowOff>114300</xdr:rowOff>
    </xdr:from>
    <xdr:to>
      <xdr:col>3</xdr:col>
      <xdr:colOff>375920</xdr:colOff>
      <xdr:row>36</xdr:row>
      <xdr:rowOff>388620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9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36</xdr:row>
      <xdr:rowOff>114300</xdr:rowOff>
    </xdr:from>
    <xdr:to>
      <xdr:col>4</xdr:col>
      <xdr:colOff>375920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9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36</xdr:row>
      <xdr:rowOff>114300</xdr:rowOff>
    </xdr:from>
    <xdr:to>
      <xdr:col>5</xdr:col>
      <xdr:colOff>375920</xdr:colOff>
      <xdr:row>36</xdr:row>
      <xdr:rowOff>388620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9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36</xdr:row>
      <xdr:rowOff>114300</xdr:rowOff>
    </xdr:from>
    <xdr:to>
      <xdr:col>6</xdr:col>
      <xdr:colOff>375920</xdr:colOff>
      <xdr:row>36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9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36</xdr:row>
      <xdr:rowOff>104775</xdr:rowOff>
    </xdr:from>
    <xdr:to>
      <xdr:col>7</xdr:col>
      <xdr:colOff>394418</xdr:colOff>
      <xdr:row>36</xdr:row>
      <xdr:rowOff>379095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9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011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37</xdr:row>
      <xdr:rowOff>114300</xdr:rowOff>
    </xdr:from>
    <xdr:to>
      <xdr:col>1</xdr:col>
      <xdr:colOff>375368</xdr:colOff>
      <xdr:row>37</xdr:row>
      <xdr:rowOff>388620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9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37</xdr:row>
      <xdr:rowOff>114300</xdr:rowOff>
    </xdr:from>
    <xdr:to>
      <xdr:col>2</xdr:col>
      <xdr:colOff>375920</xdr:colOff>
      <xdr:row>37</xdr:row>
      <xdr:rowOff>388620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9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37</xdr:row>
      <xdr:rowOff>114300</xdr:rowOff>
    </xdr:from>
    <xdr:to>
      <xdr:col>3</xdr:col>
      <xdr:colOff>375920</xdr:colOff>
      <xdr:row>37</xdr:row>
      <xdr:rowOff>388620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9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37</xdr:row>
      <xdr:rowOff>114300</xdr:rowOff>
    </xdr:from>
    <xdr:to>
      <xdr:col>4</xdr:col>
      <xdr:colOff>375920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9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37</xdr:row>
      <xdr:rowOff>114300</xdr:rowOff>
    </xdr:from>
    <xdr:to>
      <xdr:col>5</xdr:col>
      <xdr:colOff>375920</xdr:colOff>
      <xdr:row>37</xdr:row>
      <xdr:rowOff>388620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9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37</xdr:row>
      <xdr:rowOff>114300</xdr:rowOff>
    </xdr:from>
    <xdr:to>
      <xdr:col>6</xdr:col>
      <xdr:colOff>375920</xdr:colOff>
      <xdr:row>37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9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37</xdr:row>
      <xdr:rowOff>104775</xdr:rowOff>
    </xdr:from>
    <xdr:to>
      <xdr:col>7</xdr:col>
      <xdr:colOff>394418</xdr:colOff>
      <xdr:row>37</xdr:row>
      <xdr:rowOff>379095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9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4687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38</xdr:row>
      <xdr:rowOff>114300</xdr:rowOff>
    </xdr:from>
    <xdr:to>
      <xdr:col>1</xdr:col>
      <xdr:colOff>375368</xdr:colOff>
      <xdr:row>38</xdr:row>
      <xdr:rowOff>388620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9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38</xdr:row>
      <xdr:rowOff>114300</xdr:rowOff>
    </xdr:from>
    <xdr:to>
      <xdr:col>2</xdr:col>
      <xdr:colOff>375920</xdr:colOff>
      <xdr:row>38</xdr:row>
      <xdr:rowOff>388620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9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38</xdr:row>
      <xdr:rowOff>114300</xdr:rowOff>
    </xdr:from>
    <xdr:to>
      <xdr:col>3</xdr:col>
      <xdr:colOff>375920</xdr:colOff>
      <xdr:row>38</xdr:row>
      <xdr:rowOff>388620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9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38</xdr:row>
      <xdr:rowOff>114300</xdr:rowOff>
    </xdr:from>
    <xdr:to>
      <xdr:col>4</xdr:col>
      <xdr:colOff>375920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9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38</xdr:row>
      <xdr:rowOff>114300</xdr:rowOff>
    </xdr:from>
    <xdr:to>
      <xdr:col>5</xdr:col>
      <xdr:colOff>375920</xdr:colOff>
      <xdr:row>38</xdr:row>
      <xdr:rowOff>388620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9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38</xdr:row>
      <xdr:rowOff>114300</xdr:rowOff>
    </xdr:from>
    <xdr:to>
      <xdr:col>6</xdr:col>
      <xdr:colOff>375920</xdr:colOff>
      <xdr:row>38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9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114300</xdr:rowOff>
    </xdr:from>
    <xdr:to>
      <xdr:col>15</xdr:col>
      <xdr:colOff>394418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9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35</xdr:row>
      <xdr:rowOff>95250</xdr:rowOff>
    </xdr:from>
    <xdr:to>
      <xdr:col>9</xdr:col>
      <xdr:colOff>384893</xdr:colOff>
      <xdr:row>35</xdr:row>
      <xdr:rowOff>369570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9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5544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35</xdr:row>
      <xdr:rowOff>95250</xdr:rowOff>
    </xdr:from>
    <xdr:to>
      <xdr:col>10</xdr:col>
      <xdr:colOff>385445</xdr:colOff>
      <xdr:row>35</xdr:row>
      <xdr:rowOff>369570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9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35</xdr:row>
      <xdr:rowOff>95250</xdr:rowOff>
    </xdr:from>
    <xdr:to>
      <xdr:col>11</xdr:col>
      <xdr:colOff>385445</xdr:colOff>
      <xdr:row>35</xdr:row>
      <xdr:rowOff>369570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9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35</xdr:row>
      <xdr:rowOff>95250</xdr:rowOff>
    </xdr:from>
    <xdr:to>
      <xdr:col>12</xdr:col>
      <xdr:colOff>385445</xdr:colOff>
      <xdr:row>35</xdr:row>
      <xdr:rowOff>369570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9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35</xdr:row>
      <xdr:rowOff>95250</xdr:rowOff>
    </xdr:from>
    <xdr:to>
      <xdr:col>13</xdr:col>
      <xdr:colOff>385445</xdr:colOff>
      <xdr:row>35</xdr:row>
      <xdr:rowOff>369570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9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35</xdr:row>
      <xdr:rowOff>95250</xdr:rowOff>
    </xdr:from>
    <xdr:to>
      <xdr:col>14</xdr:col>
      <xdr:colOff>385445</xdr:colOff>
      <xdr:row>35</xdr:row>
      <xdr:rowOff>369570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9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114300</xdr:rowOff>
    </xdr:from>
    <xdr:to>
      <xdr:col>15</xdr:col>
      <xdr:colOff>394970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9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36</xdr:row>
      <xdr:rowOff>95250</xdr:rowOff>
    </xdr:from>
    <xdr:to>
      <xdr:col>9</xdr:col>
      <xdr:colOff>385445</xdr:colOff>
      <xdr:row>36</xdr:row>
      <xdr:rowOff>369570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9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36</xdr:row>
      <xdr:rowOff>95250</xdr:rowOff>
    </xdr:from>
    <xdr:to>
      <xdr:col>10</xdr:col>
      <xdr:colOff>385445</xdr:colOff>
      <xdr:row>36</xdr:row>
      <xdr:rowOff>369570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9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36</xdr:row>
      <xdr:rowOff>95250</xdr:rowOff>
    </xdr:from>
    <xdr:to>
      <xdr:col>11</xdr:col>
      <xdr:colOff>385445</xdr:colOff>
      <xdr:row>36</xdr:row>
      <xdr:rowOff>360045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9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0020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36</xdr:row>
      <xdr:rowOff>95250</xdr:rowOff>
    </xdr:from>
    <xdr:to>
      <xdr:col>12</xdr:col>
      <xdr:colOff>385445</xdr:colOff>
      <xdr:row>36</xdr:row>
      <xdr:rowOff>369570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9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36</xdr:row>
      <xdr:rowOff>95250</xdr:rowOff>
    </xdr:from>
    <xdr:to>
      <xdr:col>13</xdr:col>
      <xdr:colOff>385445</xdr:colOff>
      <xdr:row>36</xdr:row>
      <xdr:rowOff>369570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9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36</xdr:row>
      <xdr:rowOff>95250</xdr:rowOff>
    </xdr:from>
    <xdr:to>
      <xdr:col>14</xdr:col>
      <xdr:colOff>385445</xdr:colOff>
      <xdr:row>36</xdr:row>
      <xdr:rowOff>369570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9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114300</xdr:rowOff>
    </xdr:from>
    <xdr:to>
      <xdr:col>15</xdr:col>
      <xdr:colOff>394970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9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37</xdr:row>
      <xdr:rowOff>95250</xdr:rowOff>
    </xdr:from>
    <xdr:to>
      <xdr:col>9</xdr:col>
      <xdr:colOff>385445</xdr:colOff>
      <xdr:row>37</xdr:row>
      <xdr:rowOff>369570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9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37</xdr:row>
      <xdr:rowOff>95250</xdr:rowOff>
    </xdr:from>
    <xdr:to>
      <xdr:col>10</xdr:col>
      <xdr:colOff>384893</xdr:colOff>
      <xdr:row>37</xdr:row>
      <xdr:rowOff>369570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9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459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37</xdr:row>
      <xdr:rowOff>95250</xdr:rowOff>
    </xdr:from>
    <xdr:to>
      <xdr:col>11</xdr:col>
      <xdr:colOff>384893</xdr:colOff>
      <xdr:row>37</xdr:row>
      <xdr:rowOff>369570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9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459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37</xdr:row>
      <xdr:rowOff>95250</xdr:rowOff>
    </xdr:from>
    <xdr:to>
      <xdr:col>12</xdr:col>
      <xdr:colOff>385445</xdr:colOff>
      <xdr:row>37</xdr:row>
      <xdr:rowOff>369570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9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37</xdr:row>
      <xdr:rowOff>95250</xdr:rowOff>
    </xdr:from>
    <xdr:to>
      <xdr:col>13</xdr:col>
      <xdr:colOff>385445</xdr:colOff>
      <xdr:row>37</xdr:row>
      <xdr:rowOff>369570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9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37</xdr:row>
      <xdr:rowOff>95250</xdr:rowOff>
    </xdr:from>
    <xdr:to>
      <xdr:col>14</xdr:col>
      <xdr:colOff>385445</xdr:colOff>
      <xdr:row>37</xdr:row>
      <xdr:rowOff>369570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9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114300</xdr:rowOff>
    </xdr:from>
    <xdr:to>
      <xdr:col>15</xdr:col>
      <xdr:colOff>394970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9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38</xdr:row>
      <xdr:rowOff>95250</xdr:rowOff>
    </xdr:from>
    <xdr:to>
      <xdr:col>9</xdr:col>
      <xdr:colOff>385445</xdr:colOff>
      <xdr:row>38</xdr:row>
      <xdr:rowOff>369570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9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38</xdr:row>
      <xdr:rowOff>95250</xdr:rowOff>
    </xdr:from>
    <xdr:to>
      <xdr:col>10</xdr:col>
      <xdr:colOff>384893</xdr:colOff>
      <xdr:row>38</xdr:row>
      <xdr:rowOff>369570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9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916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38</xdr:row>
      <xdr:rowOff>95250</xdr:rowOff>
    </xdr:from>
    <xdr:to>
      <xdr:col>11</xdr:col>
      <xdr:colOff>384893</xdr:colOff>
      <xdr:row>38</xdr:row>
      <xdr:rowOff>369570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9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916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38</xdr:row>
      <xdr:rowOff>95250</xdr:rowOff>
    </xdr:from>
    <xdr:to>
      <xdr:col>12</xdr:col>
      <xdr:colOff>385445</xdr:colOff>
      <xdr:row>38</xdr:row>
      <xdr:rowOff>369570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9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38</xdr:row>
      <xdr:rowOff>95250</xdr:rowOff>
    </xdr:from>
    <xdr:to>
      <xdr:col>13</xdr:col>
      <xdr:colOff>385445</xdr:colOff>
      <xdr:row>38</xdr:row>
      <xdr:rowOff>369570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9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38</xdr:row>
      <xdr:rowOff>95250</xdr:rowOff>
    </xdr:from>
    <xdr:to>
      <xdr:col>14</xdr:col>
      <xdr:colOff>385445</xdr:colOff>
      <xdr:row>38</xdr:row>
      <xdr:rowOff>369570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9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38</xdr:row>
      <xdr:rowOff>114300</xdr:rowOff>
    </xdr:from>
    <xdr:to>
      <xdr:col>15</xdr:col>
      <xdr:colOff>394970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9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39</xdr:row>
      <xdr:rowOff>95250</xdr:rowOff>
    </xdr:from>
    <xdr:to>
      <xdr:col>9</xdr:col>
      <xdr:colOff>384893</xdr:colOff>
      <xdr:row>39</xdr:row>
      <xdr:rowOff>369570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9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7373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34</xdr:row>
      <xdr:rowOff>114300</xdr:rowOff>
    </xdr:from>
    <xdr:to>
      <xdr:col>18</xdr:col>
      <xdr:colOff>394418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9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34</xdr:row>
      <xdr:rowOff>114300</xdr:rowOff>
    </xdr:from>
    <xdr:to>
      <xdr:col>19</xdr:col>
      <xdr:colOff>394970</xdr:colOff>
      <xdr:row>34</xdr:row>
      <xdr:rowOff>388620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9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34</xdr:row>
      <xdr:rowOff>114300</xdr:rowOff>
    </xdr:from>
    <xdr:to>
      <xdr:col>20</xdr:col>
      <xdr:colOff>394970</xdr:colOff>
      <xdr:row>34</xdr:row>
      <xdr:rowOff>388620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9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34</xdr:row>
      <xdr:rowOff>114300</xdr:rowOff>
    </xdr:from>
    <xdr:to>
      <xdr:col>21</xdr:col>
      <xdr:colOff>394970</xdr:colOff>
      <xdr:row>34</xdr:row>
      <xdr:rowOff>388620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9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34</xdr:row>
      <xdr:rowOff>114300</xdr:rowOff>
    </xdr:from>
    <xdr:to>
      <xdr:col>22</xdr:col>
      <xdr:colOff>394970</xdr:colOff>
      <xdr:row>34</xdr:row>
      <xdr:rowOff>388620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9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34</xdr:row>
      <xdr:rowOff>104775</xdr:rowOff>
    </xdr:from>
    <xdr:to>
      <xdr:col>23</xdr:col>
      <xdr:colOff>414020</xdr:colOff>
      <xdr:row>34</xdr:row>
      <xdr:rowOff>379095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9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5097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35</xdr:row>
      <xdr:rowOff>114300</xdr:rowOff>
    </xdr:from>
    <xdr:to>
      <xdr:col>17</xdr:col>
      <xdr:colOff>394970</xdr:colOff>
      <xdr:row>35</xdr:row>
      <xdr:rowOff>388620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9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35</xdr:row>
      <xdr:rowOff>114300</xdr:rowOff>
    </xdr:from>
    <xdr:to>
      <xdr:col>18</xdr:col>
      <xdr:colOff>394970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9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35</xdr:row>
      <xdr:rowOff>114300</xdr:rowOff>
    </xdr:from>
    <xdr:to>
      <xdr:col>19</xdr:col>
      <xdr:colOff>394970</xdr:colOff>
      <xdr:row>35</xdr:row>
      <xdr:rowOff>388620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9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35</xdr:row>
      <xdr:rowOff>114300</xdr:rowOff>
    </xdr:from>
    <xdr:to>
      <xdr:col>20</xdr:col>
      <xdr:colOff>394970</xdr:colOff>
      <xdr:row>35</xdr:row>
      <xdr:rowOff>379095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9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55638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35</xdr:row>
      <xdr:rowOff>114300</xdr:rowOff>
    </xdr:from>
    <xdr:to>
      <xdr:col>21</xdr:col>
      <xdr:colOff>394970</xdr:colOff>
      <xdr:row>35</xdr:row>
      <xdr:rowOff>388620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9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35</xdr:row>
      <xdr:rowOff>114300</xdr:rowOff>
    </xdr:from>
    <xdr:to>
      <xdr:col>22</xdr:col>
      <xdr:colOff>394970</xdr:colOff>
      <xdr:row>35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9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35</xdr:row>
      <xdr:rowOff>104775</xdr:rowOff>
    </xdr:from>
    <xdr:to>
      <xdr:col>23</xdr:col>
      <xdr:colOff>414020</xdr:colOff>
      <xdr:row>35</xdr:row>
      <xdr:rowOff>379095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9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36</xdr:row>
      <xdr:rowOff>114300</xdr:rowOff>
    </xdr:from>
    <xdr:to>
      <xdr:col>17</xdr:col>
      <xdr:colOff>394970</xdr:colOff>
      <xdr:row>36</xdr:row>
      <xdr:rowOff>388620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9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36</xdr:row>
      <xdr:rowOff>114300</xdr:rowOff>
    </xdr:from>
    <xdr:to>
      <xdr:col>18</xdr:col>
      <xdr:colOff>394970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9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36</xdr:row>
      <xdr:rowOff>114300</xdr:rowOff>
    </xdr:from>
    <xdr:to>
      <xdr:col>19</xdr:col>
      <xdr:colOff>394418</xdr:colOff>
      <xdr:row>36</xdr:row>
      <xdr:rowOff>388620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9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36</xdr:row>
      <xdr:rowOff>114300</xdr:rowOff>
    </xdr:from>
    <xdr:to>
      <xdr:col>20</xdr:col>
      <xdr:colOff>394418</xdr:colOff>
      <xdr:row>36</xdr:row>
      <xdr:rowOff>388620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9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36</xdr:row>
      <xdr:rowOff>114300</xdr:rowOff>
    </xdr:from>
    <xdr:to>
      <xdr:col>21</xdr:col>
      <xdr:colOff>394970</xdr:colOff>
      <xdr:row>36</xdr:row>
      <xdr:rowOff>388620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9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36</xdr:row>
      <xdr:rowOff>114300</xdr:rowOff>
    </xdr:from>
    <xdr:to>
      <xdr:col>22</xdr:col>
      <xdr:colOff>394970</xdr:colOff>
      <xdr:row>36</xdr:row>
      <xdr:rowOff>388620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9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36</xdr:row>
      <xdr:rowOff>104775</xdr:rowOff>
    </xdr:from>
    <xdr:to>
      <xdr:col>23</xdr:col>
      <xdr:colOff>414020</xdr:colOff>
      <xdr:row>36</xdr:row>
      <xdr:rowOff>379095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9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37</xdr:row>
      <xdr:rowOff>114300</xdr:rowOff>
    </xdr:from>
    <xdr:to>
      <xdr:col>17</xdr:col>
      <xdr:colOff>394970</xdr:colOff>
      <xdr:row>37</xdr:row>
      <xdr:rowOff>388620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9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37</xdr:row>
      <xdr:rowOff>114300</xdr:rowOff>
    </xdr:from>
    <xdr:to>
      <xdr:col>18</xdr:col>
      <xdr:colOff>394970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9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37</xdr:row>
      <xdr:rowOff>114300</xdr:rowOff>
    </xdr:from>
    <xdr:to>
      <xdr:col>19</xdr:col>
      <xdr:colOff>394418</xdr:colOff>
      <xdr:row>37</xdr:row>
      <xdr:rowOff>388620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9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37</xdr:row>
      <xdr:rowOff>114300</xdr:rowOff>
    </xdr:from>
    <xdr:to>
      <xdr:col>20</xdr:col>
      <xdr:colOff>394418</xdr:colOff>
      <xdr:row>37</xdr:row>
      <xdr:rowOff>388620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9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37</xdr:row>
      <xdr:rowOff>114300</xdr:rowOff>
    </xdr:from>
    <xdr:to>
      <xdr:col>21</xdr:col>
      <xdr:colOff>394970</xdr:colOff>
      <xdr:row>37</xdr:row>
      <xdr:rowOff>388620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9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37</xdr:row>
      <xdr:rowOff>114300</xdr:rowOff>
    </xdr:from>
    <xdr:to>
      <xdr:col>22</xdr:col>
      <xdr:colOff>394970</xdr:colOff>
      <xdr:row>37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9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37</xdr:row>
      <xdr:rowOff>104775</xdr:rowOff>
    </xdr:from>
    <xdr:to>
      <xdr:col>23</xdr:col>
      <xdr:colOff>414020</xdr:colOff>
      <xdr:row>37</xdr:row>
      <xdr:rowOff>379095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9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38</xdr:row>
      <xdr:rowOff>114300</xdr:rowOff>
    </xdr:from>
    <xdr:to>
      <xdr:col>17</xdr:col>
      <xdr:colOff>394970</xdr:colOff>
      <xdr:row>38</xdr:row>
      <xdr:rowOff>388620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9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38</xdr:row>
      <xdr:rowOff>114300</xdr:rowOff>
    </xdr:from>
    <xdr:to>
      <xdr:col>18</xdr:col>
      <xdr:colOff>394970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9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38</xdr:row>
      <xdr:rowOff>114300</xdr:rowOff>
    </xdr:from>
    <xdr:to>
      <xdr:col>19</xdr:col>
      <xdr:colOff>394418</xdr:colOff>
      <xdr:row>38</xdr:row>
      <xdr:rowOff>388620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9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38</xdr:row>
      <xdr:rowOff>114300</xdr:rowOff>
    </xdr:from>
    <xdr:to>
      <xdr:col>20</xdr:col>
      <xdr:colOff>394418</xdr:colOff>
      <xdr:row>38</xdr:row>
      <xdr:rowOff>388620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9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935450"/>
          <a:ext cx="273768" cy="2743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7</xdr:row>
      <xdr:rowOff>114300</xdr:rowOff>
    </xdr:from>
    <xdr:to>
      <xdr:col>5</xdr:col>
      <xdr:colOff>404495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7</xdr:row>
      <xdr:rowOff>114300</xdr:rowOff>
    </xdr:from>
    <xdr:to>
      <xdr:col>6</xdr:col>
      <xdr:colOff>404495</xdr:colOff>
      <xdr:row>7</xdr:row>
      <xdr:rowOff>388620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7</xdr:row>
      <xdr:rowOff>114300</xdr:rowOff>
    </xdr:from>
    <xdr:to>
      <xdr:col>7</xdr:col>
      <xdr:colOff>385445</xdr:colOff>
      <xdr:row>7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8</xdr:row>
      <xdr:rowOff>114300</xdr:rowOff>
    </xdr:from>
    <xdr:to>
      <xdr:col>1</xdr:col>
      <xdr:colOff>404495</xdr:colOff>
      <xdr:row>8</xdr:row>
      <xdr:rowOff>388620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8</xdr:row>
      <xdr:rowOff>114300</xdr:rowOff>
    </xdr:from>
    <xdr:to>
      <xdr:col>2</xdr:col>
      <xdr:colOff>404495</xdr:colOff>
      <xdr:row>8</xdr:row>
      <xdr:rowOff>388620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8</xdr:row>
      <xdr:rowOff>114300</xdr:rowOff>
    </xdr:from>
    <xdr:to>
      <xdr:col>3</xdr:col>
      <xdr:colOff>404495</xdr:colOff>
      <xdr:row>8</xdr:row>
      <xdr:rowOff>388620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8</xdr:row>
      <xdr:rowOff>114300</xdr:rowOff>
    </xdr:from>
    <xdr:to>
      <xdr:col>4</xdr:col>
      <xdr:colOff>404495</xdr:colOff>
      <xdr:row>8</xdr:row>
      <xdr:rowOff>388620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8</xdr:row>
      <xdr:rowOff>114300</xdr:rowOff>
    </xdr:from>
    <xdr:to>
      <xdr:col>5</xdr:col>
      <xdr:colOff>404495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8</xdr:row>
      <xdr:rowOff>114300</xdr:rowOff>
    </xdr:from>
    <xdr:to>
      <xdr:col>6</xdr:col>
      <xdr:colOff>404495</xdr:colOff>
      <xdr:row>8</xdr:row>
      <xdr:rowOff>379095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3990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8</xdr:row>
      <xdr:rowOff>114300</xdr:rowOff>
    </xdr:from>
    <xdr:to>
      <xdr:col>7</xdr:col>
      <xdr:colOff>385445</xdr:colOff>
      <xdr:row>8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9</xdr:row>
      <xdr:rowOff>114300</xdr:rowOff>
    </xdr:from>
    <xdr:to>
      <xdr:col>1</xdr:col>
      <xdr:colOff>404495</xdr:colOff>
      <xdr:row>9</xdr:row>
      <xdr:rowOff>388620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9</xdr:row>
      <xdr:rowOff>114300</xdr:rowOff>
    </xdr:from>
    <xdr:to>
      <xdr:col>2</xdr:col>
      <xdr:colOff>404495</xdr:colOff>
      <xdr:row>9</xdr:row>
      <xdr:rowOff>388620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9</xdr:row>
      <xdr:rowOff>114300</xdr:rowOff>
    </xdr:from>
    <xdr:to>
      <xdr:col>3</xdr:col>
      <xdr:colOff>404495</xdr:colOff>
      <xdr:row>9</xdr:row>
      <xdr:rowOff>388620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9</xdr:row>
      <xdr:rowOff>114300</xdr:rowOff>
    </xdr:from>
    <xdr:to>
      <xdr:col>4</xdr:col>
      <xdr:colOff>404495</xdr:colOff>
      <xdr:row>9</xdr:row>
      <xdr:rowOff>388620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9</xdr:row>
      <xdr:rowOff>114300</xdr:rowOff>
    </xdr:from>
    <xdr:to>
      <xdr:col>5</xdr:col>
      <xdr:colOff>404495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9</xdr:row>
      <xdr:rowOff>114300</xdr:rowOff>
    </xdr:from>
    <xdr:to>
      <xdr:col>6</xdr:col>
      <xdr:colOff>403943</xdr:colOff>
      <xdr:row>9</xdr:row>
      <xdr:rowOff>388620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9</xdr:row>
      <xdr:rowOff>114300</xdr:rowOff>
    </xdr:from>
    <xdr:to>
      <xdr:col>7</xdr:col>
      <xdr:colOff>385445</xdr:colOff>
      <xdr:row>9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10</xdr:row>
      <xdr:rowOff>114300</xdr:rowOff>
    </xdr:from>
    <xdr:to>
      <xdr:col>1</xdr:col>
      <xdr:colOff>404495</xdr:colOff>
      <xdr:row>10</xdr:row>
      <xdr:rowOff>388620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10</xdr:row>
      <xdr:rowOff>114300</xdr:rowOff>
    </xdr:from>
    <xdr:to>
      <xdr:col>2</xdr:col>
      <xdr:colOff>404495</xdr:colOff>
      <xdr:row>10</xdr:row>
      <xdr:rowOff>388620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10</xdr:row>
      <xdr:rowOff>114300</xdr:rowOff>
    </xdr:from>
    <xdr:to>
      <xdr:col>3</xdr:col>
      <xdr:colOff>404495</xdr:colOff>
      <xdr:row>10</xdr:row>
      <xdr:rowOff>388620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10</xdr:row>
      <xdr:rowOff>114300</xdr:rowOff>
    </xdr:from>
    <xdr:to>
      <xdr:col>4</xdr:col>
      <xdr:colOff>404495</xdr:colOff>
      <xdr:row>10</xdr:row>
      <xdr:rowOff>388620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10</xdr:row>
      <xdr:rowOff>114300</xdr:rowOff>
    </xdr:from>
    <xdr:to>
      <xdr:col>5</xdr:col>
      <xdr:colOff>403943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10</xdr:row>
      <xdr:rowOff>114300</xdr:rowOff>
    </xdr:from>
    <xdr:to>
      <xdr:col>6</xdr:col>
      <xdr:colOff>403943</xdr:colOff>
      <xdr:row>10</xdr:row>
      <xdr:rowOff>388620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10</xdr:row>
      <xdr:rowOff>114300</xdr:rowOff>
    </xdr:from>
    <xdr:to>
      <xdr:col>7</xdr:col>
      <xdr:colOff>385445</xdr:colOff>
      <xdr:row>10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11</xdr:row>
      <xdr:rowOff>114300</xdr:rowOff>
    </xdr:from>
    <xdr:to>
      <xdr:col>1</xdr:col>
      <xdr:colOff>404495</xdr:colOff>
      <xdr:row>11</xdr:row>
      <xdr:rowOff>388620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11</xdr:row>
      <xdr:rowOff>114300</xdr:rowOff>
    </xdr:from>
    <xdr:to>
      <xdr:col>2</xdr:col>
      <xdr:colOff>404495</xdr:colOff>
      <xdr:row>11</xdr:row>
      <xdr:rowOff>388620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11</xdr:row>
      <xdr:rowOff>114300</xdr:rowOff>
    </xdr:from>
    <xdr:to>
      <xdr:col>3</xdr:col>
      <xdr:colOff>404495</xdr:colOff>
      <xdr:row>11</xdr:row>
      <xdr:rowOff>388620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11</xdr:row>
      <xdr:rowOff>114300</xdr:rowOff>
    </xdr:from>
    <xdr:to>
      <xdr:col>4</xdr:col>
      <xdr:colOff>404495</xdr:colOff>
      <xdr:row>11</xdr:row>
      <xdr:rowOff>388620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11</xdr:row>
      <xdr:rowOff>114300</xdr:rowOff>
    </xdr:from>
    <xdr:to>
      <xdr:col>5</xdr:col>
      <xdr:colOff>403943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11</xdr:row>
      <xdr:rowOff>114300</xdr:rowOff>
    </xdr:from>
    <xdr:to>
      <xdr:col>6</xdr:col>
      <xdr:colOff>403943</xdr:colOff>
      <xdr:row>11</xdr:row>
      <xdr:rowOff>388620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11</xdr:row>
      <xdr:rowOff>114300</xdr:rowOff>
    </xdr:from>
    <xdr:to>
      <xdr:col>7</xdr:col>
      <xdr:colOff>385445</xdr:colOff>
      <xdr:row>11</xdr:row>
      <xdr:rowOff>388620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7</xdr:row>
      <xdr:rowOff>114300</xdr:rowOff>
    </xdr:from>
    <xdr:to>
      <xdr:col>9</xdr:col>
      <xdr:colOff>394970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7</xdr:row>
      <xdr:rowOff>114300</xdr:rowOff>
    </xdr:from>
    <xdr:to>
      <xdr:col>10</xdr:col>
      <xdr:colOff>394970</xdr:colOff>
      <xdr:row>7</xdr:row>
      <xdr:rowOff>388620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7</xdr:row>
      <xdr:rowOff>114300</xdr:rowOff>
    </xdr:from>
    <xdr:to>
      <xdr:col>11</xdr:col>
      <xdr:colOff>394970</xdr:colOff>
      <xdr:row>7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7</xdr:row>
      <xdr:rowOff>114300</xdr:rowOff>
    </xdr:from>
    <xdr:to>
      <xdr:col>12</xdr:col>
      <xdr:colOff>394970</xdr:colOff>
      <xdr:row>7</xdr:row>
      <xdr:rowOff>388620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7</xdr:row>
      <xdr:rowOff>114300</xdr:rowOff>
    </xdr:from>
    <xdr:to>
      <xdr:col>13</xdr:col>
      <xdr:colOff>394970</xdr:colOff>
      <xdr:row>7</xdr:row>
      <xdr:rowOff>388620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7</xdr:row>
      <xdr:rowOff>114300</xdr:rowOff>
    </xdr:from>
    <xdr:to>
      <xdr:col>14</xdr:col>
      <xdr:colOff>394970</xdr:colOff>
      <xdr:row>7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7</xdr:row>
      <xdr:rowOff>114300</xdr:rowOff>
    </xdr:from>
    <xdr:to>
      <xdr:col>15</xdr:col>
      <xdr:colOff>394970</xdr:colOff>
      <xdr:row>7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8</xdr:row>
      <xdr:rowOff>114300</xdr:rowOff>
    </xdr:from>
    <xdr:to>
      <xdr:col>9</xdr:col>
      <xdr:colOff>394970</xdr:colOff>
      <xdr:row>8</xdr:row>
      <xdr:rowOff>379095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3990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8</xdr:row>
      <xdr:rowOff>114300</xdr:rowOff>
    </xdr:from>
    <xdr:to>
      <xdr:col>10</xdr:col>
      <xdr:colOff>394970</xdr:colOff>
      <xdr:row>8</xdr:row>
      <xdr:rowOff>388620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8</xdr:row>
      <xdr:rowOff>114300</xdr:rowOff>
    </xdr:from>
    <xdr:to>
      <xdr:col>11</xdr:col>
      <xdr:colOff>394970</xdr:colOff>
      <xdr:row>8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8</xdr:row>
      <xdr:rowOff>114300</xdr:rowOff>
    </xdr:from>
    <xdr:to>
      <xdr:col>12</xdr:col>
      <xdr:colOff>394970</xdr:colOff>
      <xdr:row>8</xdr:row>
      <xdr:rowOff>388620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8</xdr:row>
      <xdr:rowOff>114300</xdr:rowOff>
    </xdr:from>
    <xdr:to>
      <xdr:col>13</xdr:col>
      <xdr:colOff>394970</xdr:colOff>
      <xdr:row>8</xdr:row>
      <xdr:rowOff>388620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8</xdr:row>
      <xdr:rowOff>114300</xdr:rowOff>
    </xdr:from>
    <xdr:to>
      <xdr:col>14</xdr:col>
      <xdr:colOff>394970</xdr:colOff>
      <xdr:row>8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8</xdr:row>
      <xdr:rowOff>114300</xdr:rowOff>
    </xdr:from>
    <xdr:to>
      <xdr:col>15</xdr:col>
      <xdr:colOff>394418</xdr:colOff>
      <xdr:row>8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9</xdr:row>
      <xdr:rowOff>114300</xdr:rowOff>
    </xdr:from>
    <xdr:to>
      <xdr:col>9</xdr:col>
      <xdr:colOff>394418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9</xdr:row>
      <xdr:rowOff>114300</xdr:rowOff>
    </xdr:from>
    <xdr:to>
      <xdr:col>10</xdr:col>
      <xdr:colOff>394970</xdr:colOff>
      <xdr:row>9</xdr:row>
      <xdr:rowOff>388620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9</xdr:row>
      <xdr:rowOff>114300</xdr:rowOff>
    </xdr:from>
    <xdr:to>
      <xdr:col>11</xdr:col>
      <xdr:colOff>394970</xdr:colOff>
      <xdr:row>9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9</xdr:row>
      <xdr:rowOff>114300</xdr:rowOff>
    </xdr:from>
    <xdr:to>
      <xdr:col>12</xdr:col>
      <xdr:colOff>394970</xdr:colOff>
      <xdr:row>9</xdr:row>
      <xdr:rowOff>388620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9</xdr:row>
      <xdr:rowOff>114300</xdr:rowOff>
    </xdr:from>
    <xdr:to>
      <xdr:col>13</xdr:col>
      <xdr:colOff>394970</xdr:colOff>
      <xdr:row>9</xdr:row>
      <xdr:rowOff>388620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9</xdr:row>
      <xdr:rowOff>114300</xdr:rowOff>
    </xdr:from>
    <xdr:to>
      <xdr:col>14</xdr:col>
      <xdr:colOff>394418</xdr:colOff>
      <xdr:row>9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9</xdr:row>
      <xdr:rowOff>114300</xdr:rowOff>
    </xdr:from>
    <xdr:to>
      <xdr:col>15</xdr:col>
      <xdr:colOff>394418</xdr:colOff>
      <xdr:row>9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10</xdr:row>
      <xdr:rowOff>114300</xdr:rowOff>
    </xdr:from>
    <xdr:to>
      <xdr:col>9</xdr:col>
      <xdr:colOff>394970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</xdr:row>
      <xdr:rowOff>114300</xdr:rowOff>
    </xdr:from>
    <xdr:to>
      <xdr:col>10</xdr:col>
      <xdr:colOff>394970</xdr:colOff>
      <xdr:row>10</xdr:row>
      <xdr:rowOff>388620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10</xdr:row>
      <xdr:rowOff>114300</xdr:rowOff>
    </xdr:from>
    <xdr:to>
      <xdr:col>11</xdr:col>
      <xdr:colOff>394970</xdr:colOff>
      <xdr:row>10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10</xdr:row>
      <xdr:rowOff>114300</xdr:rowOff>
    </xdr:from>
    <xdr:to>
      <xdr:col>12</xdr:col>
      <xdr:colOff>394970</xdr:colOff>
      <xdr:row>10</xdr:row>
      <xdr:rowOff>388620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A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10</xdr:row>
      <xdr:rowOff>114300</xdr:rowOff>
    </xdr:from>
    <xdr:to>
      <xdr:col>13</xdr:col>
      <xdr:colOff>394970</xdr:colOff>
      <xdr:row>10</xdr:row>
      <xdr:rowOff>388620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A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10</xdr:row>
      <xdr:rowOff>114300</xdr:rowOff>
    </xdr:from>
    <xdr:to>
      <xdr:col>14</xdr:col>
      <xdr:colOff>394418</xdr:colOff>
      <xdr:row>10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A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10</xdr:row>
      <xdr:rowOff>114300</xdr:rowOff>
    </xdr:from>
    <xdr:to>
      <xdr:col>15</xdr:col>
      <xdr:colOff>394418</xdr:colOff>
      <xdr:row>10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A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7</xdr:row>
      <xdr:rowOff>114300</xdr:rowOff>
    </xdr:from>
    <xdr:to>
      <xdr:col>17</xdr:col>
      <xdr:colOff>404495</xdr:colOff>
      <xdr:row>7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A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7</xdr:row>
      <xdr:rowOff>114300</xdr:rowOff>
    </xdr:from>
    <xdr:to>
      <xdr:col>18</xdr:col>
      <xdr:colOff>404495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A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7</xdr:row>
      <xdr:rowOff>114300</xdr:rowOff>
    </xdr:from>
    <xdr:to>
      <xdr:col>19</xdr:col>
      <xdr:colOff>404495</xdr:colOff>
      <xdr:row>7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A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7</xdr:row>
      <xdr:rowOff>114300</xdr:rowOff>
    </xdr:from>
    <xdr:to>
      <xdr:col>20</xdr:col>
      <xdr:colOff>404495</xdr:colOff>
      <xdr:row>7</xdr:row>
      <xdr:rowOff>388620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A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7</xdr:row>
      <xdr:rowOff>114300</xdr:rowOff>
    </xdr:from>
    <xdr:to>
      <xdr:col>21</xdr:col>
      <xdr:colOff>404495</xdr:colOff>
      <xdr:row>7</xdr:row>
      <xdr:rowOff>388620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A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7</xdr:row>
      <xdr:rowOff>114300</xdr:rowOff>
    </xdr:from>
    <xdr:to>
      <xdr:col>22</xdr:col>
      <xdr:colOff>404495</xdr:colOff>
      <xdr:row>7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A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7</xdr:row>
      <xdr:rowOff>104775</xdr:rowOff>
    </xdr:from>
    <xdr:to>
      <xdr:col>23</xdr:col>
      <xdr:colOff>404495</xdr:colOff>
      <xdr:row>7</xdr:row>
      <xdr:rowOff>379095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A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524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8</xdr:row>
      <xdr:rowOff>114300</xdr:rowOff>
    </xdr:from>
    <xdr:to>
      <xdr:col>17</xdr:col>
      <xdr:colOff>404495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A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8</xdr:row>
      <xdr:rowOff>114300</xdr:rowOff>
    </xdr:from>
    <xdr:to>
      <xdr:col>18</xdr:col>
      <xdr:colOff>404495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A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8</xdr:row>
      <xdr:rowOff>114300</xdr:rowOff>
    </xdr:from>
    <xdr:to>
      <xdr:col>19</xdr:col>
      <xdr:colOff>404495</xdr:colOff>
      <xdr:row>8</xdr:row>
      <xdr:rowOff>379095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A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3990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8</xdr:row>
      <xdr:rowOff>114300</xdr:rowOff>
    </xdr:from>
    <xdr:to>
      <xdr:col>20</xdr:col>
      <xdr:colOff>404495</xdr:colOff>
      <xdr:row>8</xdr:row>
      <xdr:rowOff>388620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A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8</xdr:row>
      <xdr:rowOff>114300</xdr:rowOff>
    </xdr:from>
    <xdr:to>
      <xdr:col>21</xdr:col>
      <xdr:colOff>404495</xdr:colOff>
      <xdr:row>8</xdr:row>
      <xdr:rowOff>388620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A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8</xdr:row>
      <xdr:rowOff>114300</xdr:rowOff>
    </xdr:from>
    <xdr:to>
      <xdr:col>22</xdr:col>
      <xdr:colOff>404495</xdr:colOff>
      <xdr:row>8</xdr:row>
      <xdr:rowOff>388620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A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8</xdr:row>
      <xdr:rowOff>104775</xdr:rowOff>
    </xdr:from>
    <xdr:to>
      <xdr:col>23</xdr:col>
      <xdr:colOff>404495</xdr:colOff>
      <xdr:row>8</xdr:row>
      <xdr:rowOff>379095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A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9</xdr:row>
      <xdr:rowOff>114300</xdr:rowOff>
    </xdr:from>
    <xdr:to>
      <xdr:col>17</xdr:col>
      <xdr:colOff>403943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A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9</xdr:row>
      <xdr:rowOff>114300</xdr:rowOff>
    </xdr:from>
    <xdr:to>
      <xdr:col>18</xdr:col>
      <xdr:colOff>403943</xdr:colOff>
      <xdr:row>9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A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9</xdr:row>
      <xdr:rowOff>114300</xdr:rowOff>
    </xdr:from>
    <xdr:to>
      <xdr:col>19</xdr:col>
      <xdr:colOff>404495</xdr:colOff>
      <xdr:row>9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A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9</xdr:row>
      <xdr:rowOff>114300</xdr:rowOff>
    </xdr:from>
    <xdr:to>
      <xdr:col>20</xdr:col>
      <xdr:colOff>404495</xdr:colOff>
      <xdr:row>9</xdr:row>
      <xdr:rowOff>388620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A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9</xdr:row>
      <xdr:rowOff>114300</xdr:rowOff>
    </xdr:from>
    <xdr:to>
      <xdr:col>21</xdr:col>
      <xdr:colOff>404495</xdr:colOff>
      <xdr:row>9</xdr:row>
      <xdr:rowOff>388620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A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9</xdr:row>
      <xdr:rowOff>114300</xdr:rowOff>
    </xdr:from>
    <xdr:to>
      <xdr:col>22</xdr:col>
      <xdr:colOff>404495</xdr:colOff>
      <xdr:row>9</xdr:row>
      <xdr:rowOff>388620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A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9</xdr:row>
      <xdr:rowOff>104775</xdr:rowOff>
    </xdr:from>
    <xdr:to>
      <xdr:col>23</xdr:col>
      <xdr:colOff>404495</xdr:colOff>
      <xdr:row>9</xdr:row>
      <xdr:rowOff>379095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A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10</xdr:row>
      <xdr:rowOff>114300</xdr:rowOff>
    </xdr:from>
    <xdr:to>
      <xdr:col>17</xdr:col>
      <xdr:colOff>403943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A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10</xdr:row>
      <xdr:rowOff>114300</xdr:rowOff>
    </xdr:from>
    <xdr:to>
      <xdr:col>18</xdr:col>
      <xdr:colOff>403943</xdr:colOff>
      <xdr:row>10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A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10</xdr:row>
      <xdr:rowOff>114300</xdr:rowOff>
    </xdr:from>
    <xdr:to>
      <xdr:col>19</xdr:col>
      <xdr:colOff>404495</xdr:colOff>
      <xdr:row>10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A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10</xdr:row>
      <xdr:rowOff>114300</xdr:rowOff>
    </xdr:from>
    <xdr:to>
      <xdr:col>20</xdr:col>
      <xdr:colOff>404495</xdr:colOff>
      <xdr:row>10</xdr:row>
      <xdr:rowOff>388620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A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10</xdr:row>
      <xdr:rowOff>114300</xdr:rowOff>
    </xdr:from>
    <xdr:to>
      <xdr:col>21</xdr:col>
      <xdr:colOff>404495</xdr:colOff>
      <xdr:row>10</xdr:row>
      <xdr:rowOff>388620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A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10</xdr:row>
      <xdr:rowOff>114300</xdr:rowOff>
    </xdr:from>
    <xdr:to>
      <xdr:col>22</xdr:col>
      <xdr:colOff>404495</xdr:colOff>
      <xdr:row>10</xdr:row>
      <xdr:rowOff>388620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A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10</xdr:row>
      <xdr:rowOff>104775</xdr:rowOff>
    </xdr:from>
    <xdr:to>
      <xdr:col>23</xdr:col>
      <xdr:colOff>404495</xdr:colOff>
      <xdr:row>10</xdr:row>
      <xdr:rowOff>379095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A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11</xdr:row>
      <xdr:rowOff>114300</xdr:rowOff>
    </xdr:from>
    <xdr:to>
      <xdr:col>17</xdr:col>
      <xdr:colOff>403943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A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11</xdr:row>
      <xdr:rowOff>114300</xdr:rowOff>
    </xdr:from>
    <xdr:to>
      <xdr:col>18</xdr:col>
      <xdr:colOff>403943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A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11</xdr:row>
      <xdr:rowOff>114300</xdr:rowOff>
    </xdr:from>
    <xdr:to>
      <xdr:col>19</xdr:col>
      <xdr:colOff>404495</xdr:colOff>
      <xdr:row>11</xdr:row>
      <xdr:rowOff>388620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A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16</xdr:row>
      <xdr:rowOff>114300</xdr:rowOff>
    </xdr:from>
    <xdr:to>
      <xdr:col>4</xdr:col>
      <xdr:colOff>375920</xdr:colOff>
      <xdr:row>16</xdr:row>
      <xdr:rowOff>388620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A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16</xdr:row>
      <xdr:rowOff>114300</xdr:rowOff>
    </xdr:from>
    <xdr:to>
      <xdr:col>5</xdr:col>
      <xdr:colOff>375920</xdr:colOff>
      <xdr:row>16</xdr:row>
      <xdr:rowOff>388620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A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16</xdr:row>
      <xdr:rowOff>114300</xdr:rowOff>
    </xdr:from>
    <xdr:to>
      <xdr:col>6</xdr:col>
      <xdr:colOff>375920</xdr:colOff>
      <xdr:row>16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A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16</xdr:row>
      <xdr:rowOff>114300</xdr:rowOff>
    </xdr:from>
    <xdr:to>
      <xdr:col>7</xdr:col>
      <xdr:colOff>394970</xdr:colOff>
      <xdr:row>16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A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17</xdr:row>
      <xdr:rowOff>114300</xdr:rowOff>
    </xdr:from>
    <xdr:to>
      <xdr:col>1</xdr:col>
      <xdr:colOff>375920</xdr:colOff>
      <xdr:row>17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A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17</xdr:row>
      <xdr:rowOff>114300</xdr:rowOff>
    </xdr:from>
    <xdr:to>
      <xdr:col>2</xdr:col>
      <xdr:colOff>375920</xdr:colOff>
      <xdr:row>17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A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17</xdr:row>
      <xdr:rowOff>114300</xdr:rowOff>
    </xdr:from>
    <xdr:to>
      <xdr:col>3</xdr:col>
      <xdr:colOff>375920</xdr:colOff>
      <xdr:row>17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A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17</xdr:row>
      <xdr:rowOff>114300</xdr:rowOff>
    </xdr:from>
    <xdr:to>
      <xdr:col>4</xdr:col>
      <xdr:colOff>375920</xdr:colOff>
      <xdr:row>17</xdr:row>
      <xdr:rowOff>379095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A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8486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17</xdr:row>
      <xdr:rowOff>114300</xdr:rowOff>
    </xdr:from>
    <xdr:to>
      <xdr:col>5</xdr:col>
      <xdr:colOff>375920</xdr:colOff>
      <xdr:row>17</xdr:row>
      <xdr:rowOff>388620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A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17</xdr:row>
      <xdr:rowOff>114300</xdr:rowOff>
    </xdr:from>
    <xdr:to>
      <xdr:col>6</xdr:col>
      <xdr:colOff>375920</xdr:colOff>
      <xdr:row>17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A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17</xdr:row>
      <xdr:rowOff>114300</xdr:rowOff>
    </xdr:from>
    <xdr:to>
      <xdr:col>7</xdr:col>
      <xdr:colOff>394970</xdr:colOff>
      <xdr:row>17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A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18</xdr:row>
      <xdr:rowOff>114300</xdr:rowOff>
    </xdr:from>
    <xdr:to>
      <xdr:col>1</xdr:col>
      <xdr:colOff>375920</xdr:colOff>
      <xdr:row>18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A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18</xdr:row>
      <xdr:rowOff>114300</xdr:rowOff>
    </xdr:from>
    <xdr:to>
      <xdr:col>2</xdr:col>
      <xdr:colOff>375368</xdr:colOff>
      <xdr:row>18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A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18</xdr:row>
      <xdr:rowOff>114300</xdr:rowOff>
    </xdr:from>
    <xdr:to>
      <xdr:col>3</xdr:col>
      <xdr:colOff>375368</xdr:colOff>
      <xdr:row>18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A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</xdr:row>
      <xdr:rowOff>114300</xdr:rowOff>
    </xdr:from>
    <xdr:to>
      <xdr:col>4</xdr:col>
      <xdr:colOff>375920</xdr:colOff>
      <xdr:row>18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A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18</xdr:row>
      <xdr:rowOff>114300</xdr:rowOff>
    </xdr:from>
    <xdr:to>
      <xdr:col>5</xdr:col>
      <xdr:colOff>375920</xdr:colOff>
      <xdr:row>18</xdr:row>
      <xdr:rowOff>388620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A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18</xdr:row>
      <xdr:rowOff>114300</xdr:rowOff>
    </xdr:from>
    <xdr:to>
      <xdr:col>6</xdr:col>
      <xdr:colOff>375920</xdr:colOff>
      <xdr:row>18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A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18</xdr:row>
      <xdr:rowOff>114300</xdr:rowOff>
    </xdr:from>
    <xdr:to>
      <xdr:col>7</xdr:col>
      <xdr:colOff>394970</xdr:colOff>
      <xdr:row>18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A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19</xdr:row>
      <xdr:rowOff>114300</xdr:rowOff>
    </xdr:from>
    <xdr:to>
      <xdr:col>1</xdr:col>
      <xdr:colOff>375920</xdr:colOff>
      <xdr:row>19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A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19</xdr:row>
      <xdr:rowOff>114300</xdr:rowOff>
    </xdr:from>
    <xdr:to>
      <xdr:col>2</xdr:col>
      <xdr:colOff>375368</xdr:colOff>
      <xdr:row>19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A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19</xdr:row>
      <xdr:rowOff>114300</xdr:rowOff>
    </xdr:from>
    <xdr:to>
      <xdr:col>3</xdr:col>
      <xdr:colOff>375368</xdr:colOff>
      <xdr:row>19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A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19</xdr:row>
      <xdr:rowOff>114300</xdr:rowOff>
    </xdr:from>
    <xdr:to>
      <xdr:col>4</xdr:col>
      <xdr:colOff>375920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A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19</xdr:row>
      <xdr:rowOff>114300</xdr:rowOff>
    </xdr:from>
    <xdr:to>
      <xdr:col>5</xdr:col>
      <xdr:colOff>375920</xdr:colOff>
      <xdr:row>19</xdr:row>
      <xdr:rowOff>388620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A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19</xdr:row>
      <xdr:rowOff>114300</xdr:rowOff>
    </xdr:from>
    <xdr:to>
      <xdr:col>6</xdr:col>
      <xdr:colOff>375920</xdr:colOff>
      <xdr:row>19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A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19</xdr:row>
      <xdr:rowOff>114300</xdr:rowOff>
    </xdr:from>
    <xdr:to>
      <xdr:col>7</xdr:col>
      <xdr:colOff>394970</xdr:colOff>
      <xdr:row>19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A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20</xdr:row>
      <xdr:rowOff>114300</xdr:rowOff>
    </xdr:from>
    <xdr:to>
      <xdr:col>1</xdr:col>
      <xdr:colOff>375920</xdr:colOff>
      <xdr:row>20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A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20</xdr:row>
      <xdr:rowOff>114300</xdr:rowOff>
    </xdr:from>
    <xdr:to>
      <xdr:col>2</xdr:col>
      <xdr:colOff>375920</xdr:colOff>
      <xdr:row>20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A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20</xdr:row>
      <xdr:rowOff>114300</xdr:rowOff>
    </xdr:from>
    <xdr:to>
      <xdr:col>3</xdr:col>
      <xdr:colOff>375368</xdr:colOff>
      <xdr:row>20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A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20</xdr:row>
      <xdr:rowOff>114300</xdr:rowOff>
    </xdr:from>
    <xdr:to>
      <xdr:col>4</xdr:col>
      <xdr:colOff>375368</xdr:colOff>
      <xdr:row>20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A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20</xdr:row>
      <xdr:rowOff>114300</xdr:rowOff>
    </xdr:from>
    <xdr:to>
      <xdr:col>5</xdr:col>
      <xdr:colOff>375920</xdr:colOff>
      <xdr:row>20</xdr:row>
      <xdr:rowOff>388620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A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16</xdr:row>
      <xdr:rowOff>114300</xdr:rowOff>
    </xdr:from>
    <xdr:to>
      <xdr:col>14</xdr:col>
      <xdr:colOff>404495</xdr:colOff>
      <xdr:row>16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A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16</xdr:row>
      <xdr:rowOff>95250</xdr:rowOff>
    </xdr:from>
    <xdr:to>
      <xdr:col>15</xdr:col>
      <xdr:colOff>404495</xdr:colOff>
      <xdr:row>16</xdr:row>
      <xdr:rowOff>369570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A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73723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17</xdr:row>
      <xdr:rowOff>114300</xdr:rowOff>
    </xdr:from>
    <xdr:to>
      <xdr:col>9</xdr:col>
      <xdr:colOff>404495</xdr:colOff>
      <xdr:row>17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A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17</xdr:row>
      <xdr:rowOff>114300</xdr:rowOff>
    </xdr:from>
    <xdr:to>
      <xdr:col>10</xdr:col>
      <xdr:colOff>404495</xdr:colOff>
      <xdr:row>17</xdr:row>
      <xdr:rowOff>388620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A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17</xdr:row>
      <xdr:rowOff>114300</xdr:rowOff>
    </xdr:from>
    <xdr:to>
      <xdr:col>11</xdr:col>
      <xdr:colOff>404495</xdr:colOff>
      <xdr:row>17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A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17</xdr:row>
      <xdr:rowOff>114300</xdr:rowOff>
    </xdr:from>
    <xdr:to>
      <xdr:col>12</xdr:col>
      <xdr:colOff>404495</xdr:colOff>
      <xdr:row>17</xdr:row>
      <xdr:rowOff>388620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A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17</xdr:row>
      <xdr:rowOff>114300</xdr:rowOff>
    </xdr:from>
    <xdr:to>
      <xdr:col>13</xdr:col>
      <xdr:colOff>404495</xdr:colOff>
      <xdr:row>17</xdr:row>
      <xdr:rowOff>388620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A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17</xdr:row>
      <xdr:rowOff>114300</xdr:rowOff>
    </xdr:from>
    <xdr:to>
      <xdr:col>14</xdr:col>
      <xdr:colOff>404495</xdr:colOff>
      <xdr:row>17</xdr:row>
      <xdr:rowOff>379095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A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78486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17</xdr:row>
      <xdr:rowOff>95250</xdr:rowOff>
    </xdr:from>
    <xdr:to>
      <xdr:col>15</xdr:col>
      <xdr:colOff>404495</xdr:colOff>
      <xdr:row>17</xdr:row>
      <xdr:rowOff>369570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A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7829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18</xdr:row>
      <xdr:rowOff>114300</xdr:rowOff>
    </xdr:from>
    <xdr:to>
      <xdr:col>9</xdr:col>
      <xdr:colOff>404495</xdr:colOff>
      <xdr:row>18</xdr:row>
      <xdr:rowOff>388620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A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18</xdr:row>
      <xdr:rowOff>114300</xdr:rowOff>
    </xdr:from>
    <xdr:to>
      <xdr:col>10</xdr:col>
      <xdr:colOff>404495</xdr:colOff>
      <xdr:row>18</xdr:row>
      <xdr:rowOff>388620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A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18</xdr:row>
      <xdr:rowOff>114300</xdr:rowOff>
    </xdr:from>
    <xdr:to>
      <xdr:col>11</xdr:col>
      <xdr:colOff>403943</xdr:colOff>
      <xdr:row>18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A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18</xdr:row>
      <xdr:rowOff>114300</xdr:rowOff>
    </xdr:from>
    <xdr:to>
      <xdr:col>12</xdr:col>
      <xdr:colOff>403943</xdr:colOff>
      <xdr:row>18</xdr:row>
      <xdr:rowOff>388620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A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18</xdr:row>
      <xdr:rowOff>114300</xdr:rowOff>
    </xdr:from>
    <xdr:to>
      <xdr:col>13</xdr:col>
      <xdr:colOff>404495</xdr:colOff>
      <xdr:row>18</xdr:row>
      <xdr:rowOff>388620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A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18</xdr:row>
      <xdr:rowOff>114300</xdr:rowOff>
    </xdr:from>
    <xdr:to>
      <xdr:col>14</xdr:col>
      <xdr:colOff>404495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A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18</xdr:row>
      <xdr:rowOff>95250</xdr:rowOff>
    </xdr:from>
    <xdr:to>
      <xdr:col>15</xdr:col>
      <xdr:colOff>404495</xdr:colOff>
      <xdr:row>18</xdr:row>
      <xdr:rowOff>369570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A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8286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19</xdr:row>
      <xdr:rowOff>114300</xdr:rowOff>
    </xdr:from>
    <xdr:to>
      <xdr:col>9</xdr:col>
      <xdr:colOff>404495</xdr:colOff>
      <xdr:row>19</xdr:row>
      <xdr:rowOff>388620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A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19</xdr:row>
      <xdr:rowOff>114300</xdr:rowOff>
    </xdr:from>
    <xdr:to>
      <xdr:col>10</xdr:col>
      <xdr:colOff>404495</xdr:colOff>
      <xdr:row>19</xdr:row>
      <xdr:rowOff>388620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A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19</xdr:row>
      <xdr:rowOff>114300</xdr:rowOff>
    </xdr:from>
    <xdr:to>
      <xdr:col>11</xdr:col>
      <xdr:colOff>404495</xdr:colOff>
      <xdr:row>19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A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19</xdr:row>
      <xdr:rowOff>114300</xdr:rowOff>
    </xdr:from>
    <xdr:to>
      <xdr:col>12</xdr:col>
      <xdr:colOff>403943</xdr:colOff>
      <xdr:row>19</xdr:row>
      <xdr:rowOff>388620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A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19</xdr:row>
      <xdr:rowOff>114300</xdr:rowOff>
    </xdr:from>
    <xdr:to>
      <xdr:col>13</xdr:col>
      <xdr:colOff>403943</xdr:colOff>
      <xdr:row>19</xdr:row>
      <xdr:rowOff>388620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A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19</xdr:row>
      <xdr:rowOff>114300</xdr:rowOff>
    </xdr:from>
    <xdr:to>
      <xdr:col>14</xdr:col>
      <xdr:colOff>404495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A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19</xdr:row>
      <xdr:rowOff>95250</xdr:rowOff>
    </xdr:from>
    <xdr:to>
      <xdr:col>15</xdr:col>
      <xdr:colOff>404495</xdr:colOff>
      <xdr:row>19</xdr:row>
      <xdr:rowOff>369570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A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8743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20</xdr:row>
      <xdr:rowOff>114300</xdr:rowOff>
    </xdr:from>
    <xdr:to>
      <xdr:col>9</xdr:col>
      <xdr:colOff>404495</xdr:colOff>
      <xdr:row>20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A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20</xdr:row>
      <xdr:rowOff>114300</xdr:rowOff>
    </xdr:from>
    <xdr:to>
      <xdr:col>10</xdr:col>
      <xdr:colOff>404495</xdr:colOff>
      <xdr:row>20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A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20</xdr:row>
      <xdr:rowOff>114300</xdr:rowOff>
    </xdr:from>
    <xdr:to>
      <xdr:col>11</xdr:col>
      <xdr:colOff>404495</xdr:colOff>
      <xdr:row>20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A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20</xdr:row>
      <xdr:rowOff>114300</xdr:rowOff>
    </xdr:from>
    <xdr:to>
      <xdr:col>12</xdr:col>
      <xdr:colOff>404495</xdr:colOff>
      <xdr:row>20</xdr:row>
      <xdr:rowOff>388620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A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20</xdr:row>
      <xdr:rowOff>114300</xdr:rowOff>
    </xdr:from>
    <xdr:to>
      <xdr:col>13</xdr:col>
      <xdr:colOff>403943</xdr:colOff>
      <xdr:row>20</xdr:row>
      <xdr:rowOff>388620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A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20</xdr:row>
      <xdr:rowOff>114300</xdr:rowOff>
    </xdr:from>
    <xdr:to>
      <xdr:col>14</xdr:col>
      <xdr:colOff>403943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A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20</xdr:row>
      <xdr:rowOff>95250</xdr:rowOff>
    </xdr:from>
    <xdr:to>
      <xdr:col>15</xdr:col>
      <xdr:colOff>404495</xdr:colOff>
      <xdr:row>20</xdr:row>
      <xdr:rowOff>369570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A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9201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21</xdr:row>
      <xdr:rowOff>114300</xdr:rowOff>
    </xdr:from>
    <xdr:to>
      <xdr:col>9</xdr:col>
      <xdr:colOff>404495</xdr:colOff>
      <xdr:row>21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A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9677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16</xdr:row>
      <xdr:rowOff>114300</xdr:rowOff>
    </xdr:from>
    <xdr:to>
      <xdr:col>18</xdr:col>
      <xdr:colOff>394970</xdr:colOff>
      <xdr:row>16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A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16</xdr:row>
      <xdr:rowOff>114300</xdr:rowOff>
    </xdr:from>
    <xdr:to>
      <xdr:col>19</xdr:col>
      <xdr:colOff>394970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A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16</xdr:row>
      <xdr:rowOff>114300</xdr:rowOff>
    </xdr:from>
    <xdr:to>
      <xdr:col>20</xdr:col>
      <xdr:colOff>394970</xdr:colOff>
      <xdr:row>16</xdr:row>
      <xdr:rowOff>388620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A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16</xdr:row>
      <xdr:rowOff>114300</xdr:rowOff>
    </xdr:from>
    <xdr:to>
      <xdr:col>21</xdr:col>
      <xdr:colOff>394970</xdr:colOff>
      <xdr:row>16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A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16</xdr:row>
      <xdr:rowOff>114300</xdr:rowOff>
    </xdr:from>
    <xdr:to>
      <xdr:col>22</xdr:col>
      <xdr:colOff>394970</xdr:colOff>
      <xdr:row>16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A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16</xdr:row>
      <xdr:rowOff>114300</xdr:rowOff>
    </xdr:from>
    <xdr:to>
      <xdr:col>23</xdr:col>
      <xdr:colOff>404495</xdr:colOff>
      <xdr:row>16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A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17</xdr:row>
      <xdr:rowOff>114300</xdr:rowOff>
    </xdr:from>
    <xdr:to>
      <xdr:col>17</xdr:col>
      <xdr:colOff>394970</xdr:colOff>
      <xdr:row>17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A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17</xdr:row>
      <xdr:rowOff>114300</xdr:rowOff>
    </xdr:from>
    <xdr:to>
      <xdr:col>18</xdr:col>
      <xdr:colOff>394970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A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17</xdr:row>
      <xdr:rowOff>114300</xdr:rowOff>
    </xdr:from>
    <xdr:to>
      <xdr:col>19</xdr:col>
      <xdr:colOff>394970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A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17</xdr:row>
      <xdr:rowOff>114300</xdr:rowOff>
    </xdr:from>
    <xdr:to>
      <xdr:col>20</xdr:col>
      <xdr:colOff>394970</xdr:colOff>
      <xdr:row>17</xdr:row>
      <xdr:rowOff>388620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A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17</xdr:row>
      <xdr:rowOff>114300</xdr:rowOff>
    </xdr:from>
    <xdr:to>
      <xdr:col>21</xdr:col>
      <xdr:colOff>394418</xdr:colOff>
      <xdr:row>17</xdr:row>
      <xdr:rowOff>388620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A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17</xdr:row>
      <xdr:rowOff>114300</xdr:rowOff>
    </xdr:from>
    <xdr:to>
      <xdr:col>22</xdr:col>
      <xdr:colOff>394418</xdr:colOff>
      <xdr:row>17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A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17</xdr:row>
      <xdr:rowOff>114300</xdr:rowOff>
    </xdr:from>
    <xdr:to>
      <xdr:col>23</xdr:col>
      <xdr:colOff>404495</xdr:colOff>
      <xdr:row>17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A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18</xdr:row>
      <xdr:rowOff>114300</xdr:rowOff>
    </xdr:from>
    <xdr:to>
      <xdr:col>17</xdr:col>
      <xdr:colOff>394970</xdr:colOff>
      <xdr:row>18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A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18</xdr:row>
      <xdr:rowOff>114300</xdr:rowOff>
    </xdr:from>
    <xdr:to>
      <xdr:col>18</xdr:col>
      <xdr:colOff>394970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A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18</xdr:row>
      <xdr:rowOff>114300</xdr:rowOff>
    </xdr:from>
    <xdr:to>
      <xdr:col>19</xdr:col>
      <xdr:colOff>394970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A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18</xdr:row>
      <xdr:rowOff>114300</xdr:rowOff>
    </xdr:from>
    <xdr:to>
      <xdr:col>20</xdr:col>
      <xdr:colOff>394970</xdr:colOff>
      <xdr:row>18</xdr:row>
      <xdr:rowOff>388620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A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18</xdr:row>
      <xdr:rowOff>114300</xdr:rowOff>
    </xdr:from>
    <xdr:to>
      <xdr:col>21</xdr:col>
      <xdr:colOff>394418</xdr:colOff>
      <xdr:row>18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A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18</xdr:row>
      <xdr:rowOff>114300</xdr:rowOff>
    </xdr:from>
    <xdr:to>
      <xdr:col>22</xdr:col>
      <xdr:colOff>394418</xdr:colOff>
      <xdr:row>18</xdr:row>
      <xdr:rowOff>388620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A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18</xdr:row>
      <xdr:rowOff>114300</xdr:rowOff>
    </xdr:from>
    <xdr:to>
      <xdr:col>23</xdr:col>
      <xdr:colOff>404495</xdr:colOff>
      <xdr:row>18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A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19</xdr:row>
      <xdr:rowOff>114300</xdr:rowOff>
    </xdr:from>
    <xdr:to>
      <xdr:col>17</xdr:col>
      <xdr:colOff>394970</xdr:colOff>
      <xdr:row>19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A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19</xdr:row>
      <xdr:rowOff>114300</xdr:rowOff>
    </xdr:from>
    <xdr:to>
      <xdr:col>18</xdr:col>
      <xdr:colOff>394970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A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19</xdr:row>
      <xdr:rowOff>114300</xdr:rowOff>
    </xdr:from>
    <xdr:to>
      <xdr:col>19</xdr:col>
      <xdr:colOff>394970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A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19</xdr:row>
      <xdr:rowOff>114300</xdr:rowOff>
    </xdr:from>
    <xdr:to>
      <xdr:col>20</xdr:col>
      <xdr:colOff>394970</xdr:colOff>
      <xdr:row>19</xdr:row>
      <xdr:rowOff>388620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A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19</xdr:row>
      <xdr:rowOff>114300</xdr:rowOff>
    </xdr:from>
    <xdr:to>
      <xdr:col>21</xdr:col>
      <xdr:colOff>394970</xdr:colOff>
      <xdr:row>19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A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19</xdr:row>
      <xdr:rowOff>114300</xdr:rowOff>
    </xdr:from>
    <xdr:to>
      <xdr:col>22</xdr:col>
      <xdr:colOff>394418</xdr:colOff>
      <xdr:row>19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A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19</xdr:row>
      <xdr:rowOff>114300</xdr:rowOff>
    </xdr:from>
    <xdr:to>
      <xdr:col>23</xdr:col>
      <xdr:colOff>403943</xdr:colOff>
      <xdr:row>19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A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20</xdr:row>
      <xdr:rowOff>114300</xdr:rowOff>
    </xdr:from>
    <xdr:to>
      <xdr:col>17</xdr:col>
      <xdr:colOff>394970</xdr:colOff>
      <xdr:row>20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A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20</xdr:row>
      <xdr:rowOff>114300</xdr:rowOff>
    </xdr:from>
    <xdr:to>
      <xdr:col>18</xdr:col>
      <xdr:colOff>394970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A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20</xdr:row>
      <xdr:rowOff>114300</xdr:rowOff>
    </xdr:from>
    <xdr:to>
      <xdr:col>19</xdr:col>
      <xdr:colOff>394970</xdr:colOff>
      <xdr:row>20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A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25</xdr:row>
      <xdr:rowOff>114300</xdr:rowOff>
    </xdr:from>
    <xdr:to>
      <xdr:col>4</xdr:col>
      <xdr:colOff>385445</xdr:colOff>
      <xdr:row>25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A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25</xdr:row>
      <xdr:rowOff>114300</xdr:rowOff>
    </xdr:from>
    <xdr:to>
      <xdr:col>5</xdr:col>
      <xdr:colOff>385445</xdr:colOff>
      <xdr:row>25</xdr:row>
      <xdr:rowOff>388620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A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25</xdr:row>
      <xdr:rowOff>114300</xdr:rowOff>
    </xdr:from>
    <xdr:to>
      <xdr:col>6</xdr:col>
      <xdr:colOff>385445</xdr:colOff>
      <xdr:row>25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A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25</xdr:row>
      <xdr:rowOff>95250</xdr:rowOff>
    </xdr:from>
    <xdr:to>
      <xdr:col>7</xdr:col>
      <xdr:colOff>404495</xdr:colOff>
      <xdr:row>25</xdr:row>
      <xdr:rowOff>369570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A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1229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26</xdr:row>
      <xdr:rowOff>114300</xdr:rowOff>
    </xdr:from>
    <xdr:to>
      <xdr:col>1</xdr:col>
      <xdr:colOff>385445</xdr:colOff>
      <xdr:row>26</xdr:row>
      <xdr:rowOff>379095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A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17062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26</xdr:row>
      <xdr:rowOff>114300</xdr:rowOff>
    </xdr:from>
    <xdr:to>
      <xdr:col>2</xdr:col>
      <xdr:colOff>385445</xdr:colOff>
      <xdr:row>26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A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26</xdr:row>
      <xdr:rowOff>114300</xdr:rowOff>
    </xdr:from>
    <xdr:to>
      <xdr:col>3</xdr:col>
      <xdr:colOff>385445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A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26</xdr:row>
      <xdr:rowOff>114300</xdr:rowOff>
    </xdr:from>
    <xdr:to>
      <xdr:col>4</xdr:col>
      <xdr:colOff>385445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A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26</xdr:row>
      <xdr:rowOff>114300</xdr:rowOff>
    </xdr:from>
    <xdr:to>
      <xdr:col>5</xdr:col>
      <xdr:colOff>385445</xdr:colOff>
      <xdr:row>26</xdr:row>
      <xdr:rowOff>388620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A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26</xdr:row>
      <xdr:rowOff>114300</xdr:rowOff>
    </xdr:from>
    <xdr:to>
      <xdr:col>6</xdr:col>
      <xdr:colOff>384893</xdr:colOff>
      <xdr:row>26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A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26</xdr:row>
      <xdr:rowOff>95250</xdr:rowOff>
    </xdr:from>
    <xdr:to>
      <xdr:col>7</xdr:col>
      <xdr:colOff>403943</xdr:colOff>
      <xdr:row>26</xdr:row>
      <xdr:rowOff>369570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A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1687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27</xdr:row>
      <xdr:rowOff>114300</xdr:rowOff>
    </xdr:from>
    <xdr:to>
      <xdr:col>1</xdr:col>
      <xdr:colOff>385445</xdr:colOff>
      <xdr:row>27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A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27</xdr:row>
      <xdr:rowOff>114300</xdr:rowOff>
    </xdr:from>
    <xdr:to>
      <xdr:col>2</xdr:col>
      <xdr:colOff>385445</xdr:colOff>
      <xdr:row>27</xdr:row>
      <xdr:rowOff>388620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A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27</xdr:row>
      <xdr:rowOff>114300</xdr:rowOff>
    </xdr:from>
    <xdr:to>
      <xdr:col>3</xdr:col>
      <xdr:colOff>385445</xdr:colOff>
      <xdr:row>27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A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27</xdr:row>
      <xdr:rowOff>114300</xdr:rowOff>
    </xdr:from>
    <xdr:to>
      <xdr:col>4</xdr:col>
      <xdr:colOff>385445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A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27</xdr:row>
      <xdr:rowOff>114300</xdr:rowOff>
    </xdr:from>
    <xdr:to>
      <xdr:col>5</xdr:col>
      <xdr:colOff>385445</xdr:colOff>
      <xdr:row>27</xdr:row>
      <xdr:rowOff>388620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A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27</xdr:row>
      <xdr:rowOff>114300</xdr:rowOff>
    </xdr:from>
    <xdr:to>
      <xdr:col>6</xdr:col>
      <xdr:colOff>385445</xdr:colOff>
      <xdr:row>27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A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27</xdr:row>
      <xdr:rowOff>95250</xdr:rowOff>
    </xdr:from>
    <xdr:to>
      <xdr:col>7</xdr:col>
      <xdr:colOff>403943</xdr:colOff>
      <xdr:row>27</xdr:row>
      <xdr:rowOff>369570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A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2144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28</xdr:row>
      <xdr:rowOff>114300</xdr:rowOff>
    </xdr:from>
    <xdr:to>
      <xdr:col>1</xdr:col>
      <xdr:colOff>403943</xdr:colOff>
      <xdr:row>28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A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28</xdr:row>
      <xdr:rowOff>114300</xdr:rowOff>
    </xdr:from>
    <xdr:to>
      <xdr:col>2</xdr:col>
      <xdr:colOff>404495</xdr:colOff>
      <xdr:row>28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A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28</xdr:row>
      <xdr:rowOff>114300</xdr:rowOff>
    </xdr:from>
    <xdr:to>
      <xdr:col>3</xdr:col>
      <xdr:colOff>404495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A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28</xdr:row>
      <xdr:rowOff>114300</xdr:rowOff>
    </xdr:from>
    <xdr:to>
      <xdr:col>4</xdr:col>
      <xdr:colOff>404495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A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28</xdr:row>
      <xdr:rowOff>114300</xdr:rowOff>
    </xdr:from>
    <xdr:to>
      <xdr:col>5</xdr:col>
      <xdr:colOff>404495</xdr:colOff>
      <xdr:row>28</xdr:row>
      <xdr:rowOff>388620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A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28</xdr:row>
      <xdr:rowOff>114300</xdr:rowOff>
    </xdr:from>
    <xdr:to>
      <xdr:col>6</xdr:col>
      <xdr:colOff>404495</xdr:colOff>
      <xdr:row>28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A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28</xdr:row>
      <xdr:rowOff>95250</xdr:rowOff>
    </xdr:from>
    <xdr:to>
      <xdr:col>7</xdr:col>
      <xdr:colOff>404495</xdr:colOff>
      <xdr:row>28</xdr:row>
      <xdr:rowOff>369570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A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2601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29</xdr:row>
      <xdr:rowOff>114300</xdr:rowOff>
    </xdr:from>
    <xdr:to>
      <xdr:col>1</xdr:col>
      <xdr:colOff>403943</xdr:colOff>
      <xdr:row>29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A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29</xdr:row>
      <xdr:rowOff>114300</xdr:rowOff>
    </xdr:from>
    <xdr:to>
      <xdr:col>2</xdr:col>
      <xdr:colOff>403943</xdr:colOff>
      <xdr:row>29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A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29</xdr:row>
      <xdr:rowOff>114300</xdr:rowOff>
    </xdr:from>
    <xdr:to>
      <xdr:col>3</xdr:col>
      <xdr:colOff>404495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A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29</xdr:row>
      <xdr:rowOff>114300</xdr:rowOff>
    </xdr:from>
    <xdr:to>
      <xdr:col>4</xdr:col>
      <xdr:colOff>404495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A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29</xdr:row>
      <xdr:rowOff>114300</xdr:rowOff>
    </xdr:from>
    <xdr:to>
      <xdr:col>6</xdr:col>
      <xdr:colOff>404495</xdr:colOff>
      <xdr:row>29</xdr:row>
      <xdr:rowOff>388620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A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25</xdr:row>
      <xdr:rowOff>114300</xdr:rowOff>
    </xdr:from>
    <xdr:to>
      <xdr:col>15</xdr:col>
      <xdr:colOff>404495</xdr:colOff>
      <xdr:row>25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A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26</xdr:row>
      <xdr:rowOff>104775</xdr:rowOff>
    </xdr:from>
    <xdr:to>
      <xdr:col>9</xdr:col>
      <xdr:colOff>385445</xdr:colOff>
      <xdr:row>26</xdr:row>
      <xdr:rowOff>379095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A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26</xdr:row>
      <xdr:rowOff>104775</xdr:rowOff>
    </xdr:from>
    <xdr:to>
      <xdr:col>10</xdr:col>
      <xdr:colOff>385445</xdr:colOff>
      <xdr:row>26</xdr:row>
      <xdr:rowOff>379095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A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26</xdr:row>
      <xdr:rowOff>104775</xdr:rowOff>
    </xdr:from>
    <xdr:to>
      <xdr:col>11</xdr:col>
      <xdr:colOff>385445</xdr:colOff>
      <xdr:row>26</xdr:row>
      <xdr:rowOff>369570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A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16967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26</xdr:row>
      <xdr:rowOff>104775</xdr:rowOff>
    </xdr:from>
    <xdr:to>
      <xdr:col>12</xdr:col>
      <xdr:colOff>385445</xdr:colOff>
      <xdr:row>26</xdr:row>
      <xdr:rowOff>379095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A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26</xdr:row>
      <xdr:rowOff>104775</xdr:rowOff>
    </xdr:from>
    <xdr:to>
      <xdr:col>13</xdr:col>
      <xdr:colOff>385445</xdr:colOff>
      <xdr:row>26</xdr:row>
      <xdr:rowOff>379095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A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26</xdr:row>
      <xdr:rowOff>104775</xdr:rowOff>
    </xdr:from>
    <xdr:to>
      <xdr:col>14</xdr:col>
      <xdr:colOff>385445</xdr:colOff>
      <xdr:row>26</xdr:row>
      <xdr:rowOff>379095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A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26</xdr:row>
      <xdr:rowOff>114300</xdr:rowOff>
    </xdr:from>
    <xdr:to>
      <xdr:col>15</xdr:col>
      <xdr:colOff>403943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A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27</xdr:row>
      <xdr:rowOff>104775</xdr:rowOff>
    </xdr:from>
    <xdr:to>
      <xdr:col>9</xdr:col>
      <xdr:colOff>384893</xdr:colOff>
      <xdr:row>27</xdr:row>
      <xdr:rowOff>379095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A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1539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27</xdr:row>
      <xdr:rowOff>104775</xdr:rowOff>
    </xdr:from>
    <xdr:to>
      <xdr:col>10</xdr:col>
      <xdr:colOff>385445</xdr:colOff>
      <xdr:row>27</xdr:row>
      <xdr:rowOff>379095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A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27</xdr:row>
      <xdr:rowOff>104775</xdr:rowOff>
    </xdr:from>
    <xdr:to>
      <xdr:col>11</xdr:col>
      <xdr:colOff>385445</xdr:colOff>
      <xdr:row>27</xdr:row>
      <xdr:rowOff>379095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A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27</xdr:row>
      <xdr:rowOff>104775</xdr:rowOff>
    </xdr:from>
    <xdr:to>
      <xdr:col>12</xdr:col>
      <xdr:colOff>385445</xdr:colOff>
      <xdr:row>27</xdr:row>
      <xdr:rowOff>379095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A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27</xdr:row>
      <xdr:rowOff>104775</xdr:rowOff>
    </xdr:from>
    <xdr:to>
      <xdr:col>13</xdr:col>
      <xdr:colOff>385445</xdr:colOff>
      <xdr:row>27</xdr:row>
      <xdr:rowOff>379095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A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27</xdr:row>
      <xdr:rowOff>104775</xdr:rowOff>
    </xdr:from>
    <xdr:to>
      <xdr:col>14</xdr:col>
      <xdr:colOff>385445</xdr:colOff>
      <xdr:row>27</xdr:row>
      <xdr:rowOff>379095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A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27</xdr:row>
      <xdr:rowOff>114300</xdr:rowOff>
    </xdr:from>
    <xdr:to>
      <xdr:col>15</xdr:col>
      <xdr:colOff>404495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A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28</xdr:row>
      <xdr:rowOff>104775</xdr:rowOff>
    </xdr:from>
    <xdr:to>
      <xdr:col>9</xdr:col>
      <xdr:colOff>384893</xdr:colOff>
      <xdr:row>28</xdr:row>
      <xdr:rowOff>379095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A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6111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28</xdr:row>
      <xdr:rowOff>104775</xdr:rowOff>
    </xdr:from>
    <xdr:to>
      <xdr:col>10</xdr:col>
      <xdr:colOff>384893</xdr:colOff>
      <xdr:row>28</xdr:row>
      <xdr:rowOff>379095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A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6111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28</xdr:row>
      <xdr:rowOff>104775</xdr:rowOff>
    </xdr:from>
    <xdr:to>
      <xdr:col>11</xdr:col>
      <xdr:colOff>384893</xdr:colOff>
      <xdr:row>28</xdr:row>
      <xdr:rowOff>379095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A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6111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28</xdr:row>
      <xdr:rowOff>104775</xdr:rowOff>
    </xdr:from>
    <xdr:to>
      <xdr:col>12</xdr:col>
      <xdr:colOff>385445</xdr:colOff>
      <xdr:row>28</xdr:row>
      <xdr:rowOff>379095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A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28</xdr:row>
      <xdr:rowOff>104775</xdr:rowOff>
    </xdr:from>
    <xdr:to>
      <xdr:col>13</xdr:col>
      <xdr:colOff>385445</xdr:colOff>
      <xdr:row>28</xdr:row>
      <xdr:rowOff>379095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A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28</xdr:row>
      <xdr:rowOff>104775</xdr:rowOff>
    </xdr:from>
    <xdr:to>
      <xdr:col>14</xdr:col>
      <xdr:colOff>385445</xdr:colOff>
      <xdr:row>28</xdr:row>
      <xdr:rowOff>379095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A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28</xdr:row>
      <xdr:rowOff>114300</xdr:rowOff>
    </xdr:from>
    <xdr:to>
      <xdr:col>15</xdr:col>
      <xdr:colOff>404495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A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29</xdr:row>
      <xdr:rowOff>104775</xdr:rowOff>
    </xdr:from>
    <xdr:to>
      <xdr:col>9</xdr:col>
      <xdr:colOff>385445</xdr:colOff>
      <xdr:row>29</xdr:row>
      <xdr:rowOff>379095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A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3068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29</xdr:row>
      <xdr:rowOff>104775</xdr:rowOff>
    </xdr:from>
    <xdr:to>
      <xdr:col>10</xdr:col>
      <xdr:colOff>384893</xdr:colOff>
      <xdr:row>29</xdr:row>
      <xdr:rowOff>379095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A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30683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29</xdr:row>
      <xdr:rowOff>104775</xdr:rowOff>
    </xdr:from>
    <xdr:to>
      <xdr:col>11</xdr:col>
      <xdr:colOff>384893</xdr:colOff>
      <xdr:row>29</xdr:row>
      <xdr:rowOff>379095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A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30683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29</xdr:row>
      <xdr:rowOff>104775</xdr:rowOff>
    </xdr:from>
    <xdr:to>
      <xdr:col>12</xdr:col>
      <xdr:colOff>385445</xdr:colOff>
      <xdr:row>29</xdr:row>
      <xdr:rowOff>379095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A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3068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29</xdr:row>
      <xdr:rowOff>104775</xdr:rowOff>
    </xdr:from>
    <xdr:to>
      <xdr:col>13</xdr:col>
      <xdr:colOff>385445</xdr:colOff>
      <xdr:row>29</xdr:row>
      <xdr:rowOff>379095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A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3068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29</xdr:row>
      <xdr:rowOff>104775</xdr:rowOff>
    </xdr:from>
    <xdr:to>
      <xdr:col>14</xdr:col>
      <xdr:colOff>385445</xdr:colOff>
      <xdr:row>29</xdr:row>
      <xdr:rowOff>379095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A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3068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29</xdr:row>
      <xdr:rowOff>114300</xdr:rowOff>
    </xdr:from>
    <xdr:to>
      <xdr:col>15</xdr:col>
      <xdr:colOff>404495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A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30</xdr:row>
      <xdr:rowOff>104775</xdr:rowOff>
    </xdr:from>
    <xdr:to>
      <xdr:col>9</xdr:col>
      <xdr:colOff>385445</xdr:colOff>
      <xdr:row>30</xdr:row>
      <xdr:rowOff>379095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A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3525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30</xdr:row>
      <xdr:rowOff>104775</xdr:rowOff>
    </xdr:from>
    <xdr:to>
      <xdr:col>10</xdr:col>
      <xdr:colOff>385445</xdr:colOff>
      <xdr:row>30</xdr:row>
      <xdr:rowOff>379095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A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3525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25</xdr:row>
      <xdr:rowOff>114300</xdr:rowOff>
    </xdr:from>
    <xdr:to>
      <xdr:col>19</xdr:col>
      <xdr:colOff>385445</xdr:colOff>
      <xdr:row>25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A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25</xdr:row>
      <xdr:rowOff>114300</xdr:rowOff>
    </xdr:from>
    <xdr:to>
      <xdr:col>20</xdr:col>
      <xdr:colOff>385445</xdr:colOff>
      <xdr:row>25</xdr:row>
      <xdr:rowOff>379095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A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12490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25</xdr:row>
      <xdr:rowOff>114300</xdr:rowOff>
    </xdr:from>
    <xdr:to>
      <xdr:col>21</xdr:col>
      <xdr:colOff>385445</xdr:colOff>
      <xdr:row>25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A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25</xdr:row>
      <xdr:rowOff>114300</xdr:rowOff>
    </xdr:from>
    <xdr:to>
      <xdr:col>22</xdr:col>
      <xdr:colOff>385445</xdr:colOff>
      <xdr:row>25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A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25</xdr:row>
      <xdr:rowOff>95250</xdr:rowOff>
    </xdr:from>
    <xdr:to>
      <xdr:col>23</xdr:col>
      <xdr:colOff>394970</xdr:colOff>
      <xdr:row>25</xdr:row>
      <xdr:rowOff>369570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A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1229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26</xdr:row>
      <xdr:rowOff>114300</xdr:rowOff>
    </xdr:from>
    <xdr:to>
      <xdr:col>17</xdr:col>
      <xdr:colOff>385445</xdr:colOff>
      <xdr:row>26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A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26</xdr:row>
      <xdr:rowOff>114300</xdr:rowOff>
    </xdr:from>
    <xdr:to>
      <xdr:col>18</xdr:col>
      <xdr:colOff>384893</xdr:colOff>
      <xdr:row>26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A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26</xdr:row>
      <xdr:rowOff>114300</xdr:rowOff>
    </xdr:from>
    <xdr:to>
      <xdr:col>19</xdr:col>
      <xdr:colOff>384893</xdr:colOff>
      <xdr:row>26</xdr:row>
      <xdr:rowOff>388620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A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26</xdr:row>
      <xdr:rowOff>114300</xdr:rowOff>
    </xdr:from>
    <xdr:to>
      <xdr:col>20</xdr:col>
      <xdr:colOff>385445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A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26</xdr:row>
      <xdr:rowOff>114300</xdr:rowOff>
    </xdr:from>
    <xdr:to>
      <xdr:col>21</xdr:col>
      <xdr:colOff>385445</xdr:colOff>
      <xdr:row>26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A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26</xdr:row>
      <xdr:rowOff>114300</xdr:rowOff>
    </xdr:from>
    <xdr:to>
      <xdr:col>22</xdr:col>
      <xdr:colOff>385445</xdr:colOff>
      <xdr:row>26</xdr:row>
      <xdr:rowOff>388620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A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26</xdr:row>
      <xdr:rowOff>95250</xdr:rowOff>
    </xdr:from>
    <xdr:to>
      <xdr:col>23</xdr:col>
      <xdr:colOff>394970</xdr:colOff>
      <xdr:row>26</xdr:row>
      <xdr:rowOff>369570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A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1687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27</xdr:row>
      <xdr:rowOff>114300</xdr:rowOff>
    </xdr:from>
    <xdr:to>
      <xdr:col>17</xdr:col>
      <xdr:colOff>385445</xdr:colOff>
      <xdr:row>27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A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27</xdr:row>
      <xdr:rowOff>114300</xdr:rowOff>
    </xdr:from>
    <xdr:to>
      <xdr:col>18</xdr:col>
      <xdr:colOff>385445</xdr:colOff>
      <xdr:row>27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A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27</xdr:row>
      <xdr:rowOff>114300</xdr:rowOff>
    </xdr:from>
    <xdr:to>
      <xdr:col>19</xdr:col>
      <xdr:colOff>384893</xdr:colOff>
      <xdr:row>27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A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27</xdr:row>
      <xdr:rowOff>114300</xdr:rowOff>
    </xdr:from>
    <xdr:to>
      <xdr:col>20</xdr:col>
      <xdr:colOff>384893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A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27</xdr:row>
      <xdr:rowOff>114300</xdr:rowOff>
    </xdr:from>
    <xdr:to>
      <xdr:col>21</xdr:col>
      <xdr:colOff>385445</xdr:colOff>
      <xdr:row>27</xdr:row>
      <xdr:rowOff>388620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A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27</xdr:row>
      <xdr:rowOff>114300</xdr:rowOff>
    </xdr:from>
    <xdr:to>
      <xdr:col>22</xdr:col>
      <xdr:colOff>385445</xdr:colOff>
      <xdr:row>27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A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27</xdr:row>
      <xdr:rowOff>95250</xdr:rowOff>
    </xdr:from>
    <xdr:to>
      <xdr:col>23</xdr:col>
      <xdr:colOff>394970</xdr:colOff>
      <xdr:row>27</xdr:row>
      <xdr:rowOff>369570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A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2144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28</xdr:row>
      <xdr:rowOff>114300</xdr:rowOff>
    </xdr:from>
    <xdr:to>
      <xdr:col>17</xdr:col>
      <xdr:colOff>385445</xdr:colOff>
      <xdr:row>28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A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28</xdr:row>
      <xdr:rowOff>114300</xdr:rowOff>
    </xdr:from>
    <xdr:to>
      <xdr:col>18</xdr:col>
      <xdr:colOff>385445</xdr:colOff>
      <xdr:row>28</xdr:row>
      <xdr:rowOff>388620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A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28</xdr:row>
      <xdr:rowOff>114300</xdr:rowOff>
    </xdr:from>
    <xdr:to>
      <xdr:col>19</xdr:col>
      <xdr:colOff>385445</xdr:colOff>
      <xdr:row>28</xdr:row>
      <xdr:rowOff>388620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A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28</xdr:row>
      <xdr:rowOff>114300</xdr:rowOff>
    </xdr:from>
    <xdr:to>
      <xdr:col>20</xdr:col>
      <xdr:colOff>384893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A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28</xdr:row>
      <xdr:rowOff>114300</xdr:rowOff>
    </xdr:from>
    <xdr:to>
      <xdr:col>21</xdr:col>
      <xdr:colOff>384893</xdr:colOff>
      <xdr:row>28</xdr:row>
      <xdr:rowOff>388620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A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28</xdr:row>
      <xdr:rowOff>114300</xdr:rowOff>
    </xdr:from>
    <xdr:to>
      <xdr:col>22</xdr:col>
      <xdr:colOff>385445</xdr:colOff>
      <xdr:row>28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A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28</xdr:row>
      <xdr:rowOff>95250</xdr:rowOff>
    </xdr:from>
    <xdr:to>
      <xdr:col>23</xdr:col>
      <xdr:colOff>394970</xdr:colOff>
      <xdr:row>28</xdr:row>
      <xdr:rowOff>369570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A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2601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29</xdr:row>
      <xdr:rowOff>114300</xdr:rowOff>
    </xdr:from>
    <xdr:to>
      <xdr:col>17</xdr:col>
      <xdr:colOff>385445</xdr:colOff>
      <xdr:row>29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A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29</xdr:row>
      <xdr:rowOff>114300</xdr:rowOff>
    </xdr:from>
    <xdr:to>
      <xdr:col>18</xdr:col>
      <xdr:colOff>385445</xdr:colOff>
      <xdr:row>29</xdr:row>
      <xdr:rowOff>388620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A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29</xdr:row>
      <xdr:rowOff>114300</xdr:rowOff>
    </xdr:from>
    <xdr:to>
      <xdr:col>19</xdr:col>
      <xdr:colOff>385445</xdr:colOff>
      <xdr:row>29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A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29</xdr:row>
      <xdr:rowOff>114300</xdr:rowOff>
    </xdr:from>
    <xdr:to>
      <xdr:col>20</xdr:col>
      <xdr:colOff>385445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A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34</xdr:row>
      <xdr:rowOff>114300</xdr:rowOff>
    </xdr:from>
    <xdr:to>
      <xdr:col>5</xdr:col>
      <xdr:colOff>385445</xdr:colOff>
      <xdr:row>34</xdr:row>
      <xdr:rowOff>379095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A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51066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34</xdr:row>
      <xdr:rowOff>114300</xdr:rowOff>
    </xdr:from>
    <xdr:to>
      <xdr:col>6</xdr:col>
      <xdr:colOff>385445</xdr:colOff>
      <xdr:row>34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A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34</xdr:row>
      <xdr:rowOff>123825</xdr:rowOff>
    </xdr:from>
    <xdr:to>
      <xdr:col>7</xdr:col>
      <xdr:colOff>394970</xdr:colOff>
      <xdr:row>34</xdr:row>
      <xdr:rowOff>398145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A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116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35</xdr:row>
      <xdr:rowOff>114300</xdr:rowOff>
    </xdr:from>
    <xdr:to>
      <xdr:col>1</xdr:col>
      <xdr:colOff>385445</xdr:colOff>
      <xdr:row>35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A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35</xdr:row>
      <xdr:rowOff>114300</xdr:rowOff>
    </xdr:from>
    <xdr:to>
      <xdr:col>2</xdr:col>
      <xdr:colOff>385445</xdr:colOff>
      <xdr:row>35</xdr:row>
      <xdr:rowOff>388620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A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35</xdr:row>
      <xdr:rowOff>114300</xdr:rowOff>
    </xdr:from>
    <xdr:to>
      <xdr:col>3</xdr:col>
      <xdr:colOff>385445</xdr:colOff>
      <xdr:row>35</xdr:row>
      <xdr:rowOff>388620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A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35</xdr:row>
      <xdr:rowOff>114300</xdr:rowOff>
    </xdr:from>
    <xdr:to>
      <xdr:col>4</xdr:col>
      <xdr:colOff>384893</xdr:colOff>
      <xdr:row>35</xdr:row>
      <xdr:rowOff>388620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A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35</xdr:row>
      <xdr:rowOff>114300</xdr:rowOff>
    </xdr:from>
    <xdr:to>
      <xdr:col>5</xdr:col>
      <xdr:colOff>384893</xdr:colOff>
      <xdr:row>35</xdr:row>
      <xdr:rowOff>388620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A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35</xdr:row>
      <xdr:rowOff>114300</xdr:rowOff>
    </xdr:from>
    <xdr:to>
      <xdr:col>6</xdr:col>
      <xdr:colOff>385445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A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35</xdr:row>
      <xdr:rowOff>123825</xdr:rowOff>
    </xdr:from>
    <xdr:to>
      <xdr:col>7</xdr:col>
      <xdr:colOff>394970</xdr:colOff>
      <xdr:row>35</xdr:row>
      <xdr:rowOff>398145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A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573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36</xdr:row>
      <xdr:rowOff>114300</xdr:rowOff>
    </xdr:from>
    <xdr:to>
      <xdr:col>1</xdr:col>
      <xdr:colOff>385445</xdr:colOff>
      <xdr:row>36</xdr:row>
      <xdr:rowOff>388620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A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36</xdr:row>
      <xdr:rowOff>114300</xdr:rowOff>
    </xdr:from>
    <xdr:to>
      <xdr:col>2</xdr:col>
      <xdr:colOff>385445</xdr:colOff>
      <xdr:row>36</xdr:row>
      <xdr:rowOff>388620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A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36</xdr:row>
      <xdr:rowOff>114300</xdr:rowOff>
    </xdr:from>
    <xdr:to>
      <xdr:col>3</xdr:col>
      <xdr:colOff>385445</xdr:colOff>
      <xdr:row>36</xdr:row>
      <xdr:rowOff>388620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A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36</xdr:row>
      <xdr:rowOff>114300</xdr:rowOff>
    </xdr:from>
    <xdr:to>
      <xdr:col>4</xdr:col>
      <xdr:colOff>385445</xdr:colOff>
      <xdr:row>36</xdr:row>
      <xdr:rowOff>388620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A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36</xdr:row>
      <xdr:rowOff>114300</xdr:rowOff>
    </xdr:from>
    <xdr:to>
      <xdr:col>5</xdr:col>
      <xdr:colOff>384893</xdr:colOff>
      <xdr:row>36</xdr:row>
      <xdr:rowOff>388620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A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36</xdr:row>
      <xdr:rowOff>114300</xdr:rowOff>
    </xdr:from>
    <xdr:to>
      <xdr:col>6</xdr:col>
      <xdr:colOff>384893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A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36</xdr:row>
      <xdr:rowOff>123825</xdr:rowOff>
    </xdr:from>
    <xdr:to>
      <xdr:col>7</xdr:col>
      <xdr:colOff>394970</xdr:colOff>
      <xdr:row>36</xdr:row>
      <xdr:rowOff>398145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A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030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37</xdr:row>
      <xdr:rowOff>114300</xdr:rowOff>
    </xdr:from>
    <xdr:to>
      <xdr:col>1</xdr:col>
      <xdr:colOff>385445</xdr:colOff>
      <xdr:row>37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A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37</xdr:row>
      <xdr:rowOff>114300</xdr:rowOff>
    </xdr:from>
    <xdr:to>
      <xdr:col>2</xdr:col>
      <xdr:colOff>385445</xdr:colOff>
      <xdr:row>37</xdr:row>
      <xdr:rowOff>388620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A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37</xdr:row>
      <xdr:rowOff>114300</xdr:rowOff>
    </xdr:from>
    <xdr:to>
      <xdr:col>3</xdr:col>
      <xdr:colOff>385445</xdr:colOff>
      <xdr:row>37</xdr:row>
      <xdr:rowOff>388620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A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37</xdr:row>
      <xdr:rowOff>114300</xdr:rowOff>
    </xdr:from>
    <xdr:to>
      <xdr:col>4</xdr:col>
      <xdr:colOff>385445</xdr:colOff>
      <xdr:row>37</xdr:row>
      <xdr:rowOff>388620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A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37</xdr:row>
      <xdr:rowOff>114300</xdr:rowOff>
    </xdr:from>
    <xdr:to>
      <xdr:col>5</xdr:col>
      <xdr:colOff>384893</xdr:colOff>
      <xdr:row>37</xdr:row>
      <xdr:rowOff>388620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A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37</xdr:row>
      <xdr:rowOff>114300</xdr:rowOff>
    </xdr:from>
    <xdr:to>
      <xdr:col>6</xdr:col>
      <xdr:colOff>384893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A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37</xdr:row>
      <xdr:rowOff>123825</xdr:rowOff>
    </xdr:from>
    <xdr:to>
      <xdr:col>7</xdr:col>
      <xdr:colOff>394970</xdr:colOff>
      <xdr:row>37</xdr:row>
      <xdr:rowOff>398145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A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487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38</xdr:row>
      <xdr:rowOff>114300</xdr:rowOff>
    </xdr:from>
    <xdr:to>
      <xdr:col>1</xdr:col>
      <xdr:colOff>385445</xdr:colOff>
      <xdr:row>38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A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38</xdr:row>
      <xdr:rowOff>114300</xdr:rowOff>
    </xdr:from>
    <xdr:to>
      <xdr:col>2</xdr:col>
      <xdr:colOff>385445</xdr:colOff>
      <xdr:row>38</xdr:row>
      <xdr:rowOff>388620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A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38</xdr:row>
      <xdr:rowOff>114300</xdr:rowOff>
    </xdr:from>
    <xdr:to>
      <xdr:col>3</xdr:col>
      <xdr:colOff>385445</xdr:colOff>
      <xdr:row>38</xdr:row>
      <xdr:rowOff>388620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A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38</xdr:row>
      <xdr:rowOff>114300</xdr:rowOff>
    </xdr:from>
    <xdr:to>
      <xdr:col>4</xdr:col>
      <xdr:colOff>385445</xdr:colOff>
      <xdr:row>38</xdr:row>
      <xdr:rowOff>388620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A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38</xdr:row>
      <xdr:rowOff>114300</xdr:rowOff>
    </xdr:from>
    <xdr:to>
      <xdr:col>5</xdr:col>
      <xdr:colOff>385445</xdr:colOff>
      <xdr:row>38</xdr:row>
      <xdr:rowOff>388620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A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38</xdr:row>
      <xdr:rowOff>114300</xdr:rowOff>
    </xdr:from>
    <xdr:to>
      <xdr:col>6</xdr:col>
      <xdr:colOff>385445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A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38</xdr:row>
      <xdr:rowOff>123825</xdr:rowOff>
    </xdr:from>
    <xdr:to>
      <xdr:col>7</xdr:col>
      <xdr:colOff>394970</xdr:colOff>
      <xdr:row>38</xdr:row>
      <xdr:rowOff>388620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A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944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34</xdr:row>
      <xdr:rowOff>114300</xdr:rowOff>
    </xdr:from>
    <xdr:to>
      <xdr:col>9</xdr:col>
      <xdr:colOff>394970</xdr:colOff>
      <xdr:row>34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A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34</xdr:row>
      <xdr:rowOff>114300</xdr:rowOff>
    </xdr:from>
    <xdr:to>
      <xdr:col>10</xdr:col>
      <xdr:colOff>394970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A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34</xdr:row>
      <xdr:rowOff>114300</xdr:rowOff>
    </xdr:from>
    <xdr:to>
      <xdr:col>11</xdr:col>
      <xdr:colOff>394970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A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34</xdr:row>
      <xdr:rowOff>114300</xdr:rowOff>
    </xdr:from>
    <xdr:to>
      <xdr:col>12</xdr:col>
      <xdr:colOff>394970</xdr:colOff>
      <xdr:row>34</xdr:row>
      <xdr:rowOff>388620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A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34</xdr:row>
      <xdr:rowOff>114300</xdr:rowOff>
    </xdr:from>
    <xdr:to>
      <xdr:col>13</xdr:col>
      <xdr:colOff>394970</xdr:colOff>
      <xdr:row>34</xdr:row>
      <xdr:rowOff>388620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A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34</xdr:row>
      <xdr:rowOff>114300</xdr:rowOff>
    </xdr:from>
    <xdr:to>
      <xdr:col>14</xdr:col>
      <xdr:colOff>394418</xdr:colOff>
      <xdr:row>34</xdr:row>
      <xdr:rowOff>388620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A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114300</xdr:rowOff>
    </xdr:from>
    <xdr:to>
      <xdr:col>15</xdr:col>
      <xdr:colOff>394418</xdr:colOff>
      <xdr:row>34</xdr:row>
      <xdr:rowOff>388620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A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35</xdr:row>
      <xdr:rowOff>114300</xdr:rowOff>
    </xdr:from>
    <xdr:to>
      <xdr:col>9</xdr:col>
      <xdr:colOff>394970</xdr:colOff>
      <xdr:row>35</xdr:row>
      <xdr:rowOff>388620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A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35</xdr:row>
      <xdr:rowOff>114300</xdr:rowOff>
    </xdr:from>
    <xdr:to>
      <xdr:col>10</xdr:col>
      <xdr:colOff>394970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A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35</xdr:row>
      <xdr:rowOff>114300</xdr:rowOff>
    </xdr:from>
    <xdr:to>
      <xdr:col>11</xdr:col>
      <xdr:colOff>394970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A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35</xdr:row>
      <xdr:rowOff>114300</xdr:rowOff>
    </xdr:from>
    <xdr:to>
      <xdr:col>12</xdr:col>
      <xdr:colOff>394970</xdr:colOff>
      <xdr:row>35</xdr:row>
      <xdr:rowOff>388620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A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35</xdr:row>
      <xdr:rowOff>114300</xdr:rowOff>
    </xdr:from>
    <xdr:to>
      <xdr:col>13</xdr:col>
      <xdr:colOff>394970</xdr:colOff>
      <xdr:row>35</xdr:row>
      <xdr:rowOff>388620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A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35</xdr:row>
      <xdr:rowOff>114300</xdr:rowOff>
    </xdr:from>
    <xdr:to>
      <xdr:col>14</xdr:col>
      <xdr:colOff>394418</xdr:colOff>
      <xdr:row>35</xdr:row>
      <xdr:rowOff>388620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A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114300</xdr:rowOff>
    </xdr:from>
    <xdr:to>
      <xdr:col>15</xdr:col>
      <xdr:colOff>394418</xdr:colOff>
      <xdr:row>35</xdr:row>
      <xdr:rowOff>388620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A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36</xdr:row>
      <xdr:rowOff>114300</xdr:rowOff>
    </xdr:from>
    <xdr:to>
      <xdr:col>9</xdr:col>
      <xdr:colOff>394970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A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36</xdr:row>
      <xdr:rowOff>114300</xdr:rowOff>
    </xdr:from>
    <xdr:to>
      <xdr:col>10</xdr:col>
      <xdr:colOff>394970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A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36</xdr:row>
      <xdr:rowOff>114300</xdr:rowOff>
    </xdr:from>
    <xdr:to>
      <xdr:col>11</xdr:col>
      <xdr:colOff>394970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A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36</xdr:row>
      <xdr:rowOff>114300</xdr:rowOff>
    </xdr:from>
    <xdr:to>
      <xdr:col>12</xdr:col>
      <xdr:colOff>394970</xdr:colOff>
      <xdr:row>36</xdr:row>
      <xdr:rowOff>388620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A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36</xdr:row>
      <xdr:rowOff>114300</xdr:rowOff>
    </xdr:from>
    <xdr:to>
      <xdr:col>13</xdr:col>
      <xdr:colOff>394970</xdr:colOff>
      <xdr:row>36</xdr:row>
      <xdr:rowOff>388620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A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36</xdr:row>
      <xdr:rowOff>114300</xdr:rowOff>
    </xdr:from>
    <xdr:to>
      <xdr:col>14</xdr:col>
      <xdr:colOff>394418</xdr:colOff>
      <xdr:row>36</xdr:row>
      <xdr:rowOff>388620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A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114300</xdr:rowOff>
    </xdr:from>
    <xdr:to>
      <xdr:col>15</xdr:col>
      <xdr:colOff>394418</xdr:colOff>
      <xdr:row>36</xdr:row>
      <xdr:rowOff>388620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A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37</xdr:row>
      <xdr:rowOff>114300</xdr:rowOff>
    </xdr:from>
    <xdr:to>
      <xdr:col>9</xdr:col>
      <xdr:colOff>394970</xdr:colOff>
      <xdr:row>37</xdr:row>
      <xdr:rowOff>388620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A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37</xdr:row>
      <xdr:rowOff>114300</xdr:rowOff>
    </xdr:from>
    <xdr:to>
      <xdr:col>10</xdr:col>
      <xdr:colOff>394970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A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37</xdr:row>
      <xdr:rowOff>114300</xdr:rowOff>
    </xdr:from>
    <xdr:to>
      <xdr:col>11</xdr:col>
      <xdr:colOff>394970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A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37</xdr:row>
      <xdr:rowOff>114300</xdr:rowOff>
    </xdr:from>
    <xdr:to>
      <xdr:col>12</xdr:col>
      <xdr:colOff>394970</xdr:colOff>
      <xdr:row>37</xdr:row>
      <xdr:rowOff>388620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A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37</xdr:row>
      <xdr:rowOff>114300</xdr:rowOff>
    </xdr:from>
    <xdr:to>
      <xdr:col>13</xdr:col>
      <xdr:colOff>394970</xdr:colOff>
      <xdr:row>37</xdr:row>
      <xdr:rowOff>388620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A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37</xdr:row>
      <xdr:rowOff>114300</xdr:rowOff>
    </xdr:from>
    <xdr:to>
      <xdr:col>14</xdr:col>
      <xdr:colOff>394970</xdr:colOff>
      <xdr:row>37</xdr:row>
      <xdr:rowOff>388620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A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114300</xdr:rowOff>
    </xdr:from>
    <xdr:to>
      <xdr:col>15</xdr:col>
      <xdr:colOff>394970</xdr:colOff>
      <xdr:row>37</xdr:row>
      <xdr:rowOff>388620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A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38</xdr:row>
      <xdr:rowOff>114300</xdr:rowOff>
    </xdr:from>
    <xdr:to>
      <xdr:col>9</xdr:col>
      <xdr:colOff>394970</xdr:colOff>
      <xdr:row>38</xdr:row>
      <xdr:rowOff>379095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A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9354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38</xdr:row>
      <xdr:rowOff>114300</xdr:rowOff>
    </xdr:from>
    <xdr:to>
      <xdr:col>10</xdr:col>
      <xdr:colOff>394970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A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34</xdr:row>
      <xdr:rowOff>114300</xdr:rowOff>
    </xdr:from>
    <xdr:to>
      <xdr:col>19</xdr:col>
      <xdr:colOff>375920</xdr:colOff>
      <xdr:row>34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A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34</xdr:row>
      <xdr:rowOff>114300</xdr:rowOff>
    </xdr:from>
    <xdr:to>
      <xdr:col>20</xdr:col>
      <xdr:colOff>375920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A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34</xdr:row>
      <xdr:rowOff>114300</xdr:rowOff>
    </xdr:from>
    <xdr:to>
      <xdr:col>21</xdr:col>
      <xdr:colOff>375920</xdr:colOff>
      <xdr:row>34</xdr:row>
      <xdr:rowOff>388620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A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34</xdr:row>
      <xdr:rowOff>114300</xdr:rowOff>
    </xdr:from>
    <xdr:to>
      <xdr:col>22</xdr:col>
      <xdr:colOff>375920</xdr:colOff>
      <xdr:row>34</xdr:row>
      <xdr:rowOff>388620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A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34</xdr:row>
      <xdr:rowOff>95250</xdr:rowOff>
    </xdr:from>
    <xdr:to>
      <xdr:col>23</xdr:col>
      <xdr:colOff>394418</xdr:colOff>
      <xdr:row>34</xdr:row>
      <xdr:rowOff>369570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A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5087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35</xdr:row>
      <xdr:rowOff>114300</xdr:rowOff>
    </xdr:from>
    <xdr:to>
      <xdr:col>17</xdr:col>
      <xdr:colOff>375368</xdr:colOff>
      <xdr:row>35</xdr:row>
      <xdr:rowOff>388620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A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35</xdr:row>
      <xdr:rowOff>114300</xdr:rowOff>
    </xdr:from>
    <xdr:to>
      <xdr:col>18</xdr:col>
      <xdr:colOff>375920</xdr:colOff>
      <xdr:row>35</xdr:row>
      <xdr:rowOff>388620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A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35</xdr:row>
      <xdr:rowOff>114300</xdr:rowOff>
    </xdr:from>
    <xdr:to>
      <xdr:col>19</xdr:col>
      <xdr:colOff>375920</xdr:colOff>
      <xdr:row>35</xdr:row>
      <xdr:rowOff>388620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A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35</xdr:row>
      <xdr:rowOff>114300</xdr:rowOff>
    </xdr:from>
    <xdr:to>
      <xdr:col>20</xdr:col>
      <xdr:colOff>375920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A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35</xdr:row>
      <xdr:rowOff>114300</xdr:rowOff>
    </xdr:from>
    <xdr:to>
      <xdr:col>21</xdr:col>
      <xdr:colOff>375920</xdr:colOff>
      <xdr:row>35</xdr:row>
      <xdr:rowOff>388620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A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35</xdr:row>
      <xdr:rowOff>114300</xdr:rowOff>
    </xdr:from>
    <xdr:to>
      <xdr:col>22</xdr:col>
      <xdr:colOff>375920</xdr:colOff>
      <xdr:row>35</xdr:row>
      <xdr:rowOff>388620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A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35</xdr:row>
      <xdr:rowOff>95250</xdr:rowOff>
    </xdr:from>
    <xdr:to>
      <xdr:col>23</xdr:col>
      <xdr:colOff>394970</xdr:colOff>
      <xdr:row>35</xdr:row>
      <xdr:rowOff>369570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A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36</xdr:row>
      <xdr:rowOff>114300</xdr:rowOff>
    </xdr:from>
    <xdr:to>
      <xdr:col>17</xdr:col>
      <xdr:colOff>375368</xdr:colOff>
      <xdr:row>36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A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36</xdr:row>
      <xdr:rowOff>114300</xdr:rowOff>
    </xdr:from>
    <xdr:to>
      <xdr:col>18</xdr:col>
      <xdr:colOff>375368</xdr:colOff>
      <xdr:row>36</xdr:row>
      <xdr:rowOff>388620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A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36</xdr:row>
      <xdr:rowOff>114300</xdr:rowOff>
    </xdr:from>
    <xdr:to>
      <xdr:col>19</xdr:col>
      <xdr:colOff>375920</xdr:colOff>
      <xdr:row>36</xdr:row>
      <xdr:rowOff>388620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A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36</xdr:row>
      <xdr:rowOff>114300</xdr:rowOff>
    </xdr:from>
    <xdr:to>
      <xdr:col>20</xdr:col>
      <xdr:colOff>375920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A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36</xdr:row>
      <xdr:rowOff>114300</xdr:rowOff>
    </xdr:from>
    <xdr:to>
      <xdr:col>21</xdr:col>
      <xdr:colOff>375920</xdr:colOff>
      <xdr:row>36</xdr:row>
      <xdr:rowOff>388620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A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36</xdr:row>
      <xdr:rowOff>114300</xdr:rowOff>
    </xdr:from>
    <xdr:to>
      <xdr:col>22</xdr:col>
      <xdr:colOff>375920</xdr:colOff>
      <xdr:row>36</xdr:row>
      <xdr:rowOff>388620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A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36</xdr:row>
      <xdr:rowOff>95250</xdr:rowOff>
    </xdr:from>
    <xdr:to>
      <xdr:col>23</xdr:col>
      <xdr:colOff>394970</xdr:colOff>
      <xdr:row>36</xdr:row>
      <xdr:rowOff>369570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A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37</xdr:row>
      <xdr:rowOff>114300</xdr:rowOff>
    </xdr:from>
    <xdr:to>
      <xdr:col>17</xdr:col>
      <xdr:colOff>375368</xdr:colOff>
      <xdr:row>37</xdr:row>
      <xdr:rowOff>388620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A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37</xdr:row>
      <xdr:rowOff>114300</xdr:rowOff>
    </xdr:from>
    <xdr:to>
      <xdr:col>18</xdr:col>
      <xdr:colOff>375368</xdr:colOff>
      <xdr:row>37</xdr:row>
      <xdr:rowOff>388620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A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37</xdr:row>
      <xdr:rowOff>114300</xdr:rowOff>
    </xdr:from>
    <xdr:to>
      <xdr:col>19</xdr:col>
      <xdr:colOff>375920</xdr:colOff>
      <xdr:row>37</xdr:row>
      <xdr:rowOff>388620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A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37</xdr:row>
      <xdr:rowOff>114300</xdr:rowOff>
    </xdr:from>
    <xdr:to>
      <xdr:col>20</xdr:col>
      <xdr:colOff>375920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A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37</xdr:row>
      <xdr:rowOff>114300</xdr:rowOff>
    </xdr:from>
    <xdr:to>
      <xdr:col>21</xdr:col>
      <xdr:colOff>375920</xdr:colOff>
      <xdr:row>37</xdr:row>
      <xdr:rowOff>388620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A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37</xdr:row>
      <xdr:rowOff>114300</xdr:rowOff>
    </xdr:from>
    <xdr:to>
      <xdr:col>22</xdr:col>
      <xdr:colOff>375920</xdr:colOff>
      <xdr:row>37</xdr:row>
      <xdr:rowOff>388620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A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37</xdr:row>
      <xdr:rowOff>95250</xdr:rowOff>
    </xdr:from>
    <xdr:to>
      <xdr:col>23</xdr:col>
      <xdr:colOff>394970</xdr:colOff>
      <xdr:row>37</xdr:row>
      <xdr:rowOff>369570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A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38</xdr:row>
      <xdr:rowOff>114300</xdr:rowOff>
    </xdr:from>
    <xdr:to>
      <xdr:col>17</xdr:col>
      <xdr:colOff>375920</xdr:colOff>
      <xdr:row>38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A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38</xdr:row>
      <xdr:rowOff>114300</xdr:rowOff>
    </xdr:from>
    <xdr:to>
      <xdr:col>18</xdr:col>
      <xdr:colOff>375920</xdr:colOff>
      <xdr:row>38</xdr:row>
      <xdr:rowOff>388620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A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38</xdr:row>
      <xdr:rowOff>114300</xdr:rowOff>
    </xdr:from>
    <xdr:to>
      <xdr:col>19</xdr:col>
      <xdr:colOff>375920</xdr:colOff>
      <xdr:row>38</xdr:row>
      <xdr:rowOff>379095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A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169354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38</xdr:row>
      <xdr:rowOff>114300</xdr:rowOff>
    </xdr:from>
    <xdr:to>
      <xdr:col>20</xdr:col>
      <xdr:colOff>375920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A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38</xdr:row>
      <xdr:rowOff>114300</xdr:rowOff>
    </xdr:from>
    <xdr:to>
      <xdr:col>21</xdr:col>
      <xdr:colOff>375920</xdr:colOff>
      <xdr:row>38</xdr:row>
      <xdr:rowOff>388620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A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29</xdr:row>
      <xdr:rowOff>114300</xdr:rowOff>
    </xdr:from>
    <xdr:to>
      <xdr:col>5</xdr:col>
      <xdr:colOff>404495</xdr:colOff>
      <xdr:row>29</xdr:row>
      <xdr:rowOff>388620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A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3077825"/>
          <a:ext cx="274320" cy="2743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7</xdr:row>
      <xdr:rowOff>114300</xdr:rowOff>
    </xdr:from>
    <xdr:to>
      <xdr:col>6</xdr:col>
      <xdr:colOff>404495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7</xdr:row>
      <xdr:rowOff>123825</xdr:rowOff>
    </xdr:from>
    <xdr:to>
      <xdr:col>7</xdr:col>
      <xdr:colOff>404495</xdr:colOff>
      <xdr:row>7</xdr:row>
      <xdr:rowOff>398145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3543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8</xdr:row>
      <xdr:rowOff>114300</xdr:rowOff>
    </xdr:from>
    <xdr:to>
      <xdr:col>1</xdr:col>
      <xdr:colOff>404495</xdr:colOff>
      <xdr:row>8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8</xdr:row>
      <xdr:rowOff>114300</xdr:rowOff>
    </xdr:from>
    <xdr:to>
      <xdr:col>2</xdr:col>
      <xdr:colOff>403943</xdr:colOff>
      <xdr:row>8</xdr:row>
      <xdr:rowOff>388620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8</xdr:row>
      <xdr:rowOff>114300</xdr:rowOff>
    </xdr:from>
    <xdr:to>
      <xdr:col>3</xdr:col>
      <xdr:colOff>403943</xdr:colOff>
      <xdr:row>8</xdr:row>
      <xdr:rowOff>388620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8</xdr:row>
      <xdr:rowOff>114300</xdr:rowOff>
    </xdr:from>
    <xdr:to>
      <xdr:col>4</xdr:col>
      <xdr:colOff>404495</xdr:colOff>
      <xdr:row>8</xdr:row>
      <xdr:rowOff>388620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8</xdr:row>
      <xdr:rowOff>114300</xdr:rowOff>
    </xdr:from>
    <xdr:to>
      <xdr:col>5</xdr:col>
      <xdr:colOff>404495</xdr:colOff>
      <xdr:row>8</xdr:row>
      <xdr:rowOff>388620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8</xdr:row>
      <xdr:rowOff>114300</xdr:rowOff>
    </xdr:from>
    <xdr:to>
      <xdr:col>6</xdr:col>
      <xdr:colOff>404495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8</xdr:row>
      <xdr:rowOff>123825</xdr:rowOff>
    </xdr:from>
    <xdr:to>
      <xdr:col>7</xdr:col>
      <xdr:colOff>404495</xdr:colOff>
      <xdr:row>8</xdr:row>
      <xdr:rowOff>398145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4000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9</xdr:row>
      <xdr:rowOff>114300</xdr:rowOff>
    </xdr:from>
    <xdr:to>
      <xdr:col>1</xdr:col>
      <xdr:colOff>404495</xdr:colOff>
      <xdr:row>9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9</xdr:row>
      <xdr:rowOff>114300</xdr:rowOff>
    </xdr:from>
    <xdr:to>
      <xdr:col>2</xdr:col>
      <xdr:colOff>403943</xdr:colOff>
      <xdr:row>9</xdr:row>
      <xdr:rowOff>388620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9</xdr:row>
      <xdr:rowOff>114300</xdr:rowOff>
    </xdr:from>
    <xdr:to>
      <xdr:col>3</xdr:col>
      <xdr:colOff>403943</xdr:colOff>
      <xdr:row>9</xdr:row>
      <xdr:rowOff>388620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9</xdr:row>
      <xdr:rowOff>114300</xdr:rowOff>
    </xdr:from>
    <xdr:to>
      <xdr:col>4</xdr:col>
      <xdr:colOff>404495</xdr:colOff>
      <xdr:row>9</xdr:row>
      <xdr:rowOff>388620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9</xdr:row>
      <xdr:rowOff>114300</xdr:rowOff>
    </xdr:from>
    <xdr:to>
      <xdr:col>5</xdr:col>
      <xdr:colOff>404495</xdr:colOff>
      <xdr:row>9</xdr:row>
      <xdr:rowOff>388620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9</xdr:row>
      <xdr:rowOff>114300</xdr:rowOff>
    </xdr:from>
    <xdr:to>
      <xdr:col>6</xdr:col>
      <xdr:colOff>404495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9</xdr:row>
      <xdr:rowOff>123825</xdr:rowOff>
    </xdr:from>
    <xdr:to>
      <xdr:col>7</xdr:col>
      <xdr:colOff>404495</xdr:colOff>
      <xdr:row>9</xdr:row>
      <xdr:rowOff>398145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4457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10</xdr:row>
      <xdr:rowOff>114300</xdr:rowOff>
    </xdr:from>
    <xdr:to>
      <xdr:col>1</xdr:col>
      <xdr:colOff>404495</xdr:colOff>
      <xdr:row>10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10</xdr:row>
      <xdr:rowOff>114300</xdr:rowOff>
    </xdr:from>
    <xdr:to>
      <xdr:col>2</xdr:col>
      <xdr:colOff>403943</xdr:colOff>
      <xdr:row>10</xdr:row>
      <xdr:rowOff>388620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10</xdr:row>
      <xdr:rowOff>114300</xdr:rowOff>
    </xdr:from>
    <xdr:to>
      <xdr:col>3</xdr:col>
      <xdr:colOff>403943</xdr:colOff>
      <xdr:row>10</xdr:row>
      <xdr:rowOff>388620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10</xdr:row>
      <xdr:rowOff>114300</xdr:rowOff>
    </xdr:from>
    <xdr:to>
      <xdr:col>4</xdr:col>
      <xdr:colOff>404495</xdr:colOff>
      <xdr:row>10</xdr:row>
      <xdr:rowOff>388620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10</xdr:row>
      <xdr:rowOff>114300</xdr:rowOff>
    </xdr:from>
    <xdr:to>
      <xdr:col>5</xdr:col>
      <xdr:colOff>404495</xdr:colOff>
      <xdr:row>10</xdr:row>
      <xdr:rowOff>388620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10</xdr:row>
      <xdr:rowOff>114300</xdr:rowOff>
    </xdr:from>
    <xdr:to>
      <xdr:col>6</xdr:col>
      <xdr:colOff>404495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10</xdr:row>
      <xdr:rowOff>123825</xdr:rowOff>
    </xdr:from>
    <xdr:to>
      <xdr:col>7</xdr:col>
      <xdr:colOff>404495</xdr:colOff>
      <xdr:row>10</xdr:row>
      <xdr:rowOff>398145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4914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11</xdr:row>
      <xdr:rowOff>114300</xdr:rowOff>
    </xdr:from>
    <xdr:to>
      <xdr:col>1</xdr:col>
      <xdr:colOff>404495</xdr:colOff>
      <xdr:row>11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11</xdr:row>
      <xdr:rowOff>114300</xdr:rowOff>
    </xdr:from>
    <xdr:to>
      <xdr:col>2</xdr:col>
      <xdr:colOff>404495</xdr:colOff>
      <xdr:row>11</xdr:row>
      <xdr:rowOff>388620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11</xdr:row>
      <xdr:rowOff>114300</xdr:rowOff>
    </xdr:from>
    <xdr:to>
      <xdr:col>3</xdr:col>
      <xdr:colOff>404495</xdr:colOff>
      <xdr:row>11</xdr:row>
      <xdr:rowOff>388620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11</xdr:row>
      <xdr:rowOff>114300</xdr:rowOff>
    </xdr:from>
    <xdr:to>
      <xdr:col>4</xdr:col>
      <xdr:colOff>404495</xdr:colOff>
      <xdr:row>11</xdr:row>
      <xdr:rowOff>388620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11</xdr:row>
      <xdr:rowOff>114300</xdr:rowOff>
    </xdr:from>
    <xdr:to>
      <xdr:col>5</xdr:col>
      <xdr:colOff>404495</xdr:colOff>
      <xdr:row>11</xdr:row>
      <xdr:rowOff>388620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11</xdr:row>
      <xdr:rowOff>114300</xdr:rowOff>
    </xdr:from>
    <xdr:to>
      <xdr:col>6</xdr:col>
      <xdr:colOff>404495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11</xdr:row>
      <xdr:rowOff>123825</xdr:rowOff>
    </xdr:from>
    <xdr:to>
      <xdr:col>7</xdr:col>
      <xdr:colOff>404495</xdr:colOff>
      <xdr:row>11</xdr:row>
      <xdr:rowOff>398145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5372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12</xdr:row>
      <xdr:rowOff>114300</xdr:rowOff>
    </xdr:from>
    <xdr:to>
      <xdr:col>1</xdr:col>
      <xdr:colOff>404495</xdr:colOff>
      <xdr:row>12</xdr:row>
      <xdr:rowOff>388620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5819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7</xdr:row>
      <xdr:rowOff>114300</xdr:rowOff>
    </xdr:from>
    <xdr:to>
      <xdr:col>10</xdr:col>
      <xdr:colOff>385445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7</xdr:row>
      <xdr:rowOff>114300</xdr:rowOff>
    </xdr:from>
    <xdr:to>
      <xdr:col>11</xdr:col>
      <xdr:colOff>385445</xdr:colOff>
      <xdr:row>7</xdr:row>
      <xdr:rowOff>388620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7</xdr:row>
      <xdr:rowOff>114300</xdr:rowOff>
    </xdr:from>
    <xdr:to>
      <xdr:col>13</xdr:col>
      <xdr:colOff>384893</xdr:colOff>
      <xdr:row>7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7</xdr:row>
      <xdr:rowOff>114300</xdr:rowOff>
    </xdr:from>
    <xdr:to>
      <xdr:col>14</xdr:col>
      <xdr:colOff>385445</xdr:colOff>
      <xdr:row>7</xdr:row>
      <xdr:rowOff>388620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7</xdr:row>
      <xdr:rowOff>95250</xdr:rowOff>
    </xdr:from>
    <xdr:to>
      <xdr:col>15</xdr:col>
      <xdr:colOff>394970</xdr:colOff>
      <xdr:row>7</xdr:row>
      <xdr:rowOff>369570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514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8</xdr:row>
      <xdr:rowOff>114300</xdr:rowOff>
    </xdr:from>
    <xdr:to>
      <xdr:col>9</xdr:col>
      <xdr:colOff>385445</xdr:colOff>
      <xdr:row>8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8</xdr:row>
      <xdr:rowOff>114300</xdr:rowOff>
    </xdr:from>
    <xdr:to>
      <xdr:col>10</xdr:col>
      <xdr:colOff>385445</xdr:colOff>
      <xdr:row>8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8</xdr:row>
      <xdr:rowOff>114300</xdr:rowOff>
    </xdr:from>
    <xdr:to>
      <xdr:col>11</xdr:col>
      <xdr:colOff>385445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8</xdr:row>
      <xdr:rowOff>114300</xdr:rowOff>
    </xdr:from>
    <xdr:to>
      <xdr:col>12</xdr:col>
      <xdr:colOff>384893</xdr:colOff>
      <xdr:row>8</xdr:row>
      <xdr:rowOff>388620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8</xdr:row>
      <xdr:rowOff>114300</xdr:rowOff>
    </xdr:from>
    <xdr:to>
      <xdr:col>13</xdr:col>
      <xdr:colOff>384893</xdr:colOff>
      <xdr:row>8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8</xdr:row>
      <xdr:rowOff>114300</xdr:rowOff>
    </xdr:from>
    <xdr:to>
      <xdr:col>14</xdr:col>
      <xdr:colOff>385445</xdr:colOff>
      <xdr:row>8</xdr:row>
      <xdr:rowOff>388620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8</xdr:row>
      <xdr:rowOff>95250</xdr:rowOff>
    </xdr:from>
    <xdr:to>
      <xdr:col>15</xdr:col>
      <xdr:colOff>394970</xdr:colOff>
      <xdr:row>8</xdr:row>
      <xdr:rowOff>369570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971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9</xdr:row>
      <xdr:rowOff>114300</xdr:rowOff>
    </xdr:from>
    <xdr:to>
      <xdr:col>9</xdr:col>
      <xdr:colOff>385445</xdr:colOff>
      <xdr:row>9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9</xdr:row>
      <xdr:rowOff>114300</xdr:rowOff>
    </xdr:from>
    <xdr:to>
      <xdr:col>10</xdr:col>
      <xdr:colOff>385445</xdr:colOff>
      <xdr:row>9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9</xdr:row>
      <xdr:rowOff>114300</xdr:rowOff>
    </xdr:from>
    <xdr:to>
      <xdr:col>11</xdr:col>
      <xdr:colOff>385445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9</xdr:row>
      <xdr:rowOff>114300</xdr:rowOff>
    </xdr:from>
    <xdr:to>
      <xdr:col>12</xdr:col>
      <xdr:colOff>384893</xdr:colOff>
      <xdr:row>9</xdr:row>
      <xdr:rowOff>388620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9</xdr:row>
      <xdr:rowOff>114300</xdr:rowOff>
    </xdr:from>
    <xdr:to>
      <xdr:col>13</xdr:col>
      <xdr:colOff>384893</xdr:colOff>
      <xdr:row>9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9</xdr:row>
      <xdr:rowOff>114300</xdr:rowOff>
    </xdr:from>
    <xdr:to>
      <xdr:col>14</xdr:col>
      <xdr:colOff>385445</xdr:colOff>
      <xdr:row>9</xdr:row>
      <xdr:rowOff>388620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9</xdr:row>
      <xdr:rowOff>95250</xdr:rowOff>
    </xdr:from>
    <xdr:to>
      <xdr:col>15</xdr:col>
      <xdr:colOff>394970</xdr:colOff>
      <xdr:row>9</xdr:row>
      <xdr:rowOff>369570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429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10</xdr:row>
      <xdr:rowOff>114300</xdr:rowOff>
    </xdr:from>
    <xdr:to>
      <xdr:col>9</xdr:col>
      <xdr:colOff>385445</xdr:colOff>
      <xdr:row>10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10</xdr:row>
      <xdr:rowOff>114300</xdr:rowOff>
    </xdr:from>
    <xdr:to>
      <xdr:col>10</xdr:col>
      <xdr:colOff>385445</xdr:colOff>
      <xdr:row>10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10</xdr:row>
      <xdr:rowOff>114300</xdr:rowOff>
    </xdr:from>
    <xdr:to>
      <xdr:col>11</xdr:col>
      <xdr:colOff>385445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10</xdr:row>
      <xdr:rowOff>114300</xdr:rowOff>
    </xdr:from>
    <xdr:to>
      <xdr:col>12</xdr:col>
      <xdr:colOff>385445</xdr:colOff>
      <xdr:row>10</xdr:row>
      <xdr:rowOff>388620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10</xdr:row>
      <xdr:rowOff>114300</xdr:rowOff>
    </xdr:from>
    <xdr:to>
      <xdr:col>13</xdr:col>
      <xdr:colOff>385445</xdr:colOff>
      <xdr:row>10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10</xdr:row>
      <xdr:rowOff>114300</xdr:rowOff>
    </xdr:from>
    <xdr:to>
      <xdr:col>14</xdr:col>
      <xdr:colOff>385445</xdr:colOff>
      <xdr:row>10</xdr:row>
      <xdr:rowOff>388620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10</xdr:row>
      <xdr:rowOff>95250</xdr:rowOff>
    </xdr:from>
    <xdr:to>
      <xdr:col>15</xdr:col>
      <xdr:colOff>394970</xdr:colOff>
      <xdr:row>10</xdr:row>
      <xdr:rowOff>360045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8863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11</xdr:row>
      <xdr:rowOff>114300</xdr:rowOff>
    </xdr:from>
    <xdr:to>
      <xdr:col>9</xdr:col>
      <xdr:colOff>385445</xdr:colOff>
      <xdr:row>11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11</xdr:row>
      <xdr:rowOff>114300</xdr:rowOff>
    </xdr:from>
    <xdr:to>
      <xdr:col>10</xdr:col>
      <xdr:colOff>385445</xdr:colOff>
      <xdr:row>11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92075</xdr:colOff>
      <xdr:row>7</xdr:row>
      <xdr:rowOff>114300</xdr:rowOff>
    </xdr:from>
    <xdr:to>
      <xdr:col>19</xdr:col>
      <xdr:colOff>366395</xdr:colOff>
      <xdr:row>7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92075</xdr:colOff>
      <xdr:row>7</xdr:row>
      <xdr:rowOff>114300</xdr:rowOff>
    </xdr:from>
    <xdr:to>
      <xdr:col>20</xdr:col>
      <xdr:colOff>366395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92075</xdr:colOff>
      <xdr:row>7</xdr:row>
      <xdr:rowOff>114300</xdr:rowOff>
    </xdr:from>
    <xdr:to>
      <xdr:col>21</xdr:col>
      <xdr:colOff>366395</xdr:colOff>
      <xdr:row>7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90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92075</xdr:colOff>
      <xdr:row>7</xdr:row>
      <xdr:rowOff>114300</xdr:rowOff>
    </xdr:from>
    <xdr:to>
      <xdr:col>22</xdr:col>
      <xdr:colOff>365843</xdr:colOff>
      <xdr:row>7</xdr:row>
      <xdr:rowOff>388620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485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7</xdr:row>
      <xdr:rowOff>85725</xdr:rowOff>
    </xdr:from>
    <xdr:to>
      <xdr:col>23</xdr:col>
      <xdr:colOff>394418</xdr:colOff>
      <xdr:row>7</xdr:row>
      <xdr:rowOff>360045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3505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92075</xdr:colOff>
      <xdr:row>8</xdr:row>
      <xdr:rowOff>114300</xdr:rowOff>
    </xdr:from>
    <xdr:to>
      <xdr:col>17</xdr:col>
      <xdr:colOff>366395</xdr:colOff>
      <xdr:row>8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9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92075</xdr:colOff>
      <xdr:row>8</xdr:row>
      <xdr:rowOff>114300</xdr:rowOff>
    </xdr:from>
    <xdr:to>
      <xdr:col>18</xdr:col>
      <xdr:colOff>366395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92075</xdr:colOff>
      <xdr:row>8</xdr:row>
      <xdr:rowOff>114300</xdr:rowOff>
    </xdr:from>
    <xdr:to>
      <xdr:col>19</xdr:col>
      <xdr:colOff>366395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92075</xdr:colOff>
      <xdr:row>8</xdr:row>
      <xdr:rowOff>114300</xdr:rowOff>
    </xdr:from>
    <xdr:to>
      <xdr:col>20</xdr:col>
      <xdr:colOff>366395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92075</xdr:colOff>
      <xdr:row>8</xdr:row>
      <xdr:rowOff>114300</xdr:rowOff>
    </xdr:from>
    <xdr:to>
      <xdr:col>21</xdr:col>
      <xdr:colOff>365843</xdr:colOff>
      <xdr:row>8</xdr:row>
      <xdr:rowOff>388620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907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92075</xdr:colOff>
      <xdr:row>8</xdr:row>
      <xdr:rowOff>114300</xdr:rowOff>
    </xdr:from>
    <xdr:to>
      <xdr:col>22</xdr:col>
      <xdr:colOff>365843</xdr:colOff>
      <xdr:row>8</xdr:row>
      <xdr:rowOff>388620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48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8</xdr:row>
      <xdr:rowOff>85725</xdr:rowOff>
    </xdr:from>
    <xdr:to>
      <xdr:col>23</xdr:col>
      <xdr:colOff>394970</xdr:colOff>
      <xdr:row>8</xdr:row>
      <xdr:rowOff>360045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3962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92075</xdr:colOff>
      <xdr:row>9</xdr:row>
      <xdr:rowOff>114300</xdr:rowOff>
    </xdr:from>
    <xdr:to>
      <xdr:col>17</xdr:col>
      <xdr:colOff>366395</xdr:colOff>
      <xdr:row>9</xdr:row>
      <xdr:rowOff>388620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9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92075</xdr:colOff>
      <xdr:row>9</xdr:row>
      <xdr:rowOff>114300</xdr:rowOff>
    </xdr:from>
    <xdr:to>
      <xdr:col>18</xdr:col>
      <xdr:colOff>366395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92075</xdr:colOff>
      <xdr:row>9</xdr:row>
      <xdr:rowOff>114300</xdr:rowOff>
    </xdr:from>
    <xdr:to>
      <xdr:col>19</xdr:col>
      <xdr:colOff>366395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92075</xdr:colOff>
      <xdr:row>9</xdr:row>
      <xdr:rowOff>114300</xdr:rowOff>
    </xdr:from>
    <xdr:to>
      <xdr:col>20</xdr:col>
      <xdr:colOff>366395</xdr:colOff>
      <xdr:row>9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92075</xdr:colOff>
      <xdr:row>9</xdr:row>
      <xdr:rowOff>114300</xdr:rowOff>
    </xdr:from>
    <xdr:to>
      <xdr:col>21</xdr:col>
      <xdr:colOff>365843</xdr:colOff>
      <xdr:row>9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907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92075</xdr:colOff>
      <xdr:row>9</xdr:row>
      <xdr:rowOff>114300</xdr:rowOff>
    </xdr:from>
    <xdr:to>
      <xdr:col>22</xdr:col>
      <xdr:colOff>365843</xdr:colOff>
      <xdr:row>9</xdr:row>
      <xdr:rowOff>388620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48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9</xdr:row>
      <xdr:rowOff>85725</xdr:rowOff>
    </xdr:from>
    <xdr:to>
      <xdr:col>23</xdr:col>
      <xdr:colOff>394970</xdr:colOff>
      <xdr:row>9</xdr:row>
      <xdr:rowOff>360045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4419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92075</xdr:colOff>
      <xdr:row>10</xdr:row>
      <xdr:rowOff>114300</xdr:rowOff>
    </xdr:from>
    <xdr:to>
      <xdr:col>17</xdr:col>
      <xdr:colOff>366395</xdr:colOff>
      <xdr:row>10</xdr:row>
      <xdr:rowOff>388620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9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92075</xdr:colOff>
      <xdr:row>10</xdr:row>
      <xdr:rowOff>114300</xdr:rowOff>
    </xdr:from>
    <xdr:to>
      <xdr:col>18</xdr:col>
      <xdr:colOff>366395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92075</xdr:colOff>
      <xdr:row>10</xdr:row>
      <xdr:rowOff>114300</xdr:rowOff>
    </xdr:from>
    <xdr:to>
      <xdr:col>19</xdr:col>
      <xdr:colOff>366395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92075</xdr:colOff>
      <xdr:row>10</xdr:row>
      <xdr:rowOff>114300</xdr:rowOff>
    </xdr:from>
    <xdr:to>
      <xdr:col>20</xdr:col>
      <xdr:colOff>366395</xdr:colOff>
      <xdr:row>10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B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92075</xdr:colOff>
      <xdr:row>10</xdr:row>
      <xdr:rowOff>114300</xdr:rowOff>
    </xdr:from>
    <xdr:to>
      <xdr:col>21</xdr:col>
      <xdr:colOff>366395</xdr:colOff>
      <xdr:row>10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B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9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92075</xdr:colOff>
      <xdr:row>10</xdr:row>
      <xdr:rowOff>114300</xdr:rowOff>
    </xdr:from>
    <xdr:to>
      <xdr:col>22</xdr:col>
      <xdr:colOff>366395</xdr:colOff>
      <xdr:row>10</xdr:row>
      <xdr:rowOff>388620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B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48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10</xdr:row>
      <xdr:rowOff>85725</xdr:rowOff>
    </xdr:from>
    <xdr:to>
      <xdr:col>23</xdr:col>
      <xdr:colOff>394970</xdr:colOff>
      <xdr:row>10</xdr:row>
      <xdr:rowOff>360045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B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4876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92075</xdr:colOff>
      <xdr:row>11</xdr:row>
      <xdr:rowOff>114300</xdr:rowOff>
    </xdr:from>
    <xdr:to>
      <xdr:col>17</xdr:col>
      <xdr:colOff>366395</xdr:colOff>
      <xdr:row>11</xdr:row>
      <xdr:rowOff>379095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B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975" y="53625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18</xdr:col>
      <xdr:colOff>92075</xdr:colOff>
      <xdr:row>11</xdr:row>
      <xdr:rowOff>114300</xdr:rowOff>
    </xdr:from>
    <xdr:to>
      <xdr:col>18</xdr:col>
      <xdr:colOff>366395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B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92075</xdr:colOff>
      <xdr:row>11</xdr:row>
      <xdr:rowOff>114300</xdr:rowOff>
    </xdr:from>
    <xdr:to>
      <xdr:col>19</xdr:col>
      <xdr:colOff>366395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B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92075</xdr:colOff>
      <xdr:row>11</xdr:row>
      <xdr:rowOff>114300</xdr:rowOff>
    </xdr:from>
    <xdr:to>
      <xdr:col>20</xdr:col>
      <xdr:colOff>366395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B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92075</xdr:colOff>
      <xdr:row>11</xdr:row>
      <xdr:rowOff>114300</xdr:rowOff>
    </xdr:from>
    <xdr:to>
      <xdr:col>21</xdr:col>
      <xdr:colOff>366395</xdr:colOff>
      <xdr:row>11</xdr:row>
      <xdr:rowOff>388620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B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90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16</xdr:row>
      <xdr:rowOff>114300</xdr:rowOff>
    </xdr:from>
    <xdr:to>
      <xdr:col>6</xdr:col>
      <xdr:colOff>385445</xdr:colOff>
      <xdr:row>16</xdr:row>
      <xdr:rowOff>388620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B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16</xdr:row>
      <xdr:rowOff>114300</xdr:rowOff>
    </xdr:from>
    <xdr:to>
      <xdr:col>7</xdr:col>
      <xdr:colOff>375368</xdr:colOff>
      <xdr:row>16</xdr:row>
      <xdr:rowOff>388620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B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17</xdr:row>
      <xdr:rowOff>114300</xdr:rowOff>
    </xdr:from>
    <xdr:to>
      <xdr:col>1</xdr:col>
      <xdr:colOff>384893</xdr:colOff>
      <xdr:row>17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B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17</xdr:row>
      <xdr:rowOff>114300</xdr:rowOff>
    </xdr:from>
    <xdr:to>
      <xdr:col>2</xdr:col>
      <xdr:colOff>385445</xdr:colOff>
      <xdr:row>17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B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17</xdr:row>
      <xdr:rowOff>114300</xdr:rowOff>
    </xdr:from>
    <xdr:to>
      <xdr:col>3</xdr:col>
      <xdr:colOff>385445</xdr:colOff>
      <xdr:row>17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B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17</xdr:row>
      <xdr:rowOff>114300</xdr:rowOff>
    </xdr:from>
    <xdr:to>
      <xdr:col>4</xdr:col>
      <xdr:colOff>385445</xdr:colOff>
      <xdr:row>17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B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17</xdr:row>
      <xdr:rowOff>114300</xdr:rowOff>
    </xdr:from>
    <xdr:to>
      <xdr:col>5</xdr:col>
      <xdr:colOff>385445</xdr:colOff>
      <xdr:row>17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B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17</xdr:row>
      <xdr:rowOff>114300</xdr:rowOff>
    </xdr:from>
    <xdr:to>
      <xdr:col>6</xdr:col>
      <xdr:colOff>385445</xdr:colOff>
      <xdr:row>17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B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17</xdr:row>
      <xdr:rowOff>114300</xdr:rowOff>
    </xdr:from>
    <xdr:to>
      <xdr:col>7</xdr:col>
      <xdr:colOff>375368</xdr:colOff>
      <xdr:row>17</xdr:row>
      <xdr:rowOff>388620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B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18</xdr:row>
      <xdr:rowOff>114300</xdr:rowOff>
    </xdr:from>
    <xdr:to>
      <xdr:col>1</xdr:col>
      <xdr:colOff>384893</xdr:colOff>
      <xdr:row>18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B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18</xdr:row>
      <xdr:rowOff>114300</xdr:rowOff>
    </xdr:from>
    <xdr:to>
      <xdr:col>2</xdr:col>
      <xdr:colOff>385445</xdr:colOff>
      <xdr:row>18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B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18</xdr:row>
      <xdr:rowOff>114300</xdr:rowOff>
    </xdr:from>
    <xdr:to>
      <xdr:col>3</xdr:col>
      <xdr:colOff>385445</xdr:colOff>
      <xdr:row>18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B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18</xdr:row>
      <xdr:rowOff>114300</xdr:rowOff>
    </xdr:from>
    <xdr:to>
      <xdr:col>4</xdr:col>
      <xdr:colOff>385445</xdr:colOff>
      <xdr:row>18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B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18</xdr:row>
      <xdr:rowOff>114300</xdr:rowOff>
    </xdr:from>
    <xdr:to>
      <xdr:col>5</xdr:col>
      <xdr:colOff>385445</xdr:colOff>
      <xdr:row>18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B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18</xdr:row>
      <xdr:rowOff>114300</xdr:rowOff>
    </xdr:from>
    <xdr:to>
      <xdr:col>6</xdr:col>
      <xdr:colOff>385445</xdr:colOff>
      <xdr:row>18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B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18</xdr:row>
      <xdr:rowOff>114300</xdr:rowOff>
    </xdr:from>
    <xdr:to>
      <xdr:col>7</xdr:col>
      <xdr:colOff>375368</xdr:colOff>
      <xdr:row>18</xdr:row>
      <xdr:rowOff>388620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B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19</xdr:row>
      <xdr:rowOff>114300</xdr:rowOff>
    </xdr:from>
    <xdr:to>
      <xdr:col>1</xdr:col>
      <xdr:colOff>384893</xdr:colOff>
      <xdr:row>19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B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19</xdr:row>
      <xdr:rowOff>114300</xdr:rowOff>
    </xdr:from>
    <xdr:to>
      <xdr:col>2</xdr:col>
      <xdr:colOff>385445</xdr:colOff>
      <xdr:row>19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B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19</xdr:row>
      <xdr:rowOff>114300</xdr:rowOff>
    </xdr:from>
    <xdr:to>
      <xdr:col>3</xdr:col>
      <xdr:colOff>385445</xdr:colOff>
      <xdr:row>19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B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19</xdr:row>
      <xdr:rowOff>114300</xdr:rowOff>
    </xdr:from>
    <xdr:to>
      <xdr:col>4</xdr:col>
      <xdr:colOff>385445</xdr:colOff>
      <xdr:row>19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B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19</xdr:row>
      <xdr:rowOff>114300</xdr:rowOff>
    </xdr:from>
    <xdr:to>
      <xdr:col>5</xdr:col>
      <xdr:colOff>385445</xdr:colOff>
      <xdr:row>19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B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19</xdr:row>
      <xdr:rowOff>114300</xdr:rowOff>
    </xdr:from>
    <xdr:to>
      <xdr:col>6</xdr:col>
      <xdr:colOff>385445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B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19</xdr:row>
      <xdr:rowOff>114300</xdr:rowOff>
    </xdr:from>
    <xdr:to>
      <xdr:col>7</xdr:col>
      <xdr:colOff>375920</xdr:colOff>
      <xdr:row>19</xdr:row>
      <xdr:rowOff>388620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B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20</xdr:row>
      <xdr:rowOff>114300</xdr:rowOff>
    </xdr:from>
    <xdr:to>
      <xdr:col>1</xdr:col>
      <xdr:colOff>385445</xdr:colOff>
      <xdr:row>20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B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20</xdr:row>
      <xdr:rowOff>114300</xdr:rowOff>
    </xdr:from>
    <xdr:to>
      <xdr:col>2</xdr:col>
      <xdr:colOff>385445</xdr:colOff>
      <xdr:row>20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B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20</xdr:row>
      <xdr:rowOff>114300</xdr:rowOff>
    </xdr:from>
    <xdr:to>
      <xdr:col>3</xdr:col>
      <xdr:colOff>385445</xdr:colOff>
      <xdr:row>20</xdr:row>
      <xdr:rowOff>379095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B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92202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20</xdr:row>
      <xdr:rowOff>114300</xdr:rowOff>
    </xdr:from>
    <xdr:to>
      <xdr:col>4</xdr:col>
      <xdr:colOff>385445</xdr:colOff>
      <xdr:row>20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B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20</xdr:row>
      <xdr:rowOff>114300</xdr:rowOff>
    </xdr:from>
    <xdr:to>
      <xdr:col>5</xdr:col>
      <xdr:colOff>385445</xdr:colOff>
      <xdr:row>20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B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20</xdr:row>
      <xdr:rowOff>114300</xdr:rowOff>
    </xdr:from>
    <xdr:to>
      <xdr:col>6</xdr:col>
      <xdr:colOff>385445</xdr:colOff>
      <xdr:row>20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B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20</xdr:row>
      <xdr:rowOff>114300</xdr:rowOff>
    </xdr:from>
    <xdr:to>
      <xdr:col>7</xdr:col>
      <xdr:colOff>375920</xdr:colOff>
      <xdr:row>20</xdr:row>
      <xdr:rowOff>388620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B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149225</xdr:colOff>
      <xdr:row>16</xdr:row>
      <xdr:rowOff>114300</xdr:rowOff>
    </xdr:from>
    <xdr:to>
      <xdr:col>9</xdr:col>
      <xdr:colOff>422993</xdr:colOff>
      <xdr:row>16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B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32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149225</xdr:colOff>
      <xdr:row>16</xdr:row>
      <xdr:rowOff>114300</xdr:rowOff>
    </xdr:from>
    <xdr:to>
      <xdr:col>10</xdr:col>
      <xdr:colOff>422993</xdr:colOff>
      <xdr:row>16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B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10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149225</xdr:colOff>
      <xdr:row>16</xdr:row>
      <xdr:rowOff>114300</xdr:rowOff>
    </xdr:from>
    <xdr:to>
      <xdr:col>11</xdr:col>
      <xdr:colOff>423545</xdr:colOff>
      <xdr:row>16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B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149225</xdr:colOff>
      <xdr:row>16</xdr:row>
      <xdr:rowOff>114300</xdr:rowOff>
    </xdr:from>
    <xdr:to>
      <xdr:col>12</xdr:col>
      <xdr:colOff>423545</xdr:colOff>
      <xdr:row>16</xdr:row>
      <xdr:rowOff>388620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B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56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149225</xdr:colOff>
      <xdr:row>16</xdr:row>
      <xdr:rowOff>114300</xdr:rowOff>
    </xdr:from>
    <xdr:to>
      <xdr:col>13</xdr:col>
      <xdr:colOff>423545</xdr:colOff>
      <xdr:row>16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B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14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149225</xdr:colOff>
      <xdr:row>16</xdr:row>
      <xdr:rowOff>114300</xdr:rowOff>
    </xdr:from>
    <xdr:to>
      <xdr:col>14</xdr:col>
      <xdr:colOff>423545</xdr:colOff>
      <xdr:row>16</xdr:row>
      <xdr:rowOff>388620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B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72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16</xdr:row>
      <xdr:rowOff>104775</xdr:rowOff>
    </xdr:from>
    <xdr:to>
      <xdr:col>15</xdr:col>
      <xdr:colOff>404495</xdr:colOff>
      <xdr:row>16</xdr:row>
      <xdr:rowOff>379095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B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73818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149225</xdr:colOff>
      <xdr:row>17</xdr:row>
      <xdr:rowOff>114300</xdr:rowOff>
    </xdr:from>
    <xdr:to>
      <xdr:col>9</xdr:col>
      <xdr:colOff>422993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B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3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149225</xdr:colOff>
      <xdr:row>17</xdr:row>
      <xdr:rowOff>114300</xdr:rowOff>
    </xdr:from>
    <xdr:to>
      <xdr:col>10</xdr:col>
      <xdr:colOff>422993</xdr:colOff>
      <xdr:row>17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B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1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149225</xdr:colOff>
      <xdr:row>17</xdr:row>
      <xdr:rowOff>114300</xdr:rowOff>
    </xdr:from>
    <xdr:to>
      <xdr:col>11</xdr:col>
      <xdr:colOff>423545</xdr:colOff>
      <xdr:row>17</xdr:row>
      <xdr:rowOff>388620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B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149225</xdr:colOff>
      <xdr:row>17</xdr:row>
      <xdr:rowOff>114300</xdr:rowOff>
    </xdr:from>
    <xdr:to>
      <xdr:col>12</xdr:col>
      <xdr:colOff>423545</xdr:colOff>
      <xdr:row>17</xdr:row>
      <xdr:rowOff>388620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B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56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149225</xdr:colOff>
      <xdr:row>17</xdr:row>
      <xdr:rowOff>114300</xdr:rowOff>
    </xdr:from>
    <xdr:to>
      <xdr:col>13</xdr:col>
      <xdr:colOff>423545</xdr:colOff>
      <xdr:row>17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B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14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149225</xdr:colOff>
      <xdr:row>17</xdr:row>
      <xdr:rowOff>114300</xdr:rowOff>
    </xdr:from>
    <xdr:to>
      <xdr:col>14</xdr:col>
      <xdr:colOff>423545</xdr:colOff>
      <xdr:row>17</xdr:row>
      <xdr:rowOff>388620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B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72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17</xdr:row>
      <xdr:rowOff>104775</xdr:rowOff>
    </xdr:from>
    <xdr:to>
      <xdr:col>15</xdr:col>
      <xdr:colOff>404495</xdr:colOff>
      <xdr:row>17</xdr:row>
      <xdr:rowOff>379095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B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149225</xdr:colOff>
      <xdr:row>18</xdr:row>
      <xdr:rowOff>114300</xdr:rowOff>
    </xdr:from>
    <xdr:to>
      <xdr:col>9</xdr:col>
      <xdr:colOff>423545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B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3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149225</xdr:colOff>
      <xdr:row>18</xdr:row>
      <xdr:rowOff>114300</xdr:rowOff>
    </xdr:from>
    <xdr:to>
      <xdr:col>10</xdr:col>
      <xdr:colOff>422993</xdr:colOff>
      <xdr:row>18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B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1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149225</xdr:colOff>
      <xdr:row>18</xdr:row>
      <xdr:rowOff>114300</xdr:rowOff>
    </xdr:from>
    <xdr:to>
      <xdr:col>11</xdr:col>
      <xdr:colOff>422993</xdr:colOff>
      <xdr:row>18</xdr:row>
      <xdr:rowOff>388620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B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149225</xdr:colOff>
      <xdr:row>18</xdr:row>
      <xdr:rowOff>114300</xdr:rowOff>
    </xdr:from>
    <xdr:to>
      <xdr:col>12</xdr:col>
      <xdr:colOff>423545</xdr:colOff>
      <xdr:row>18</xdr:row>
      <xdr:rowOff>388620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B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56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149225</xdr:colOff>
      <xdr:row>18</xdr:row>
      <xdr:rowOff>114300</xdr:rowOff>
    </xdr:from>
    <xdr:to>
      <xdr:col>13</xdr:col>
      <xdr:colOff>423545</xdr:colOff>
      <xdr:row>18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B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14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149225</xdr:colOff>
      <xdr:row>18</xdr:row>
      <xdr:rowOff>114300</xdr:rowOff>
    </xdr:from>
    <xdr:to>
      <xdr:col>14</xdr:col>
      <xdr:colOff>423545</xdr:colOff>
      <xdr:row>18</xdr:row>
      <xdr:rowOff>388620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B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72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18</xdr:row>
      <xdr:rowOff>104775</xdr:rowOff>
    </xdr:from>
    <xdr:to>
      <xdr:col>15</xdr:col>
      <xdr:colOff>404495</xdr:colOff>
      <xdr:row>18</xdr:row>
      <xdr:rowOff>379095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B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149225</xdr:colOff>
      <xdr:row>19</xdr:row>
      <xdr:rowOff>114300</xdr:rowOff>
    </xdr:from>
    <xdr:to>
      <xdr:col>9</xdr:col>
      <xdr:colOff>423545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B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3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149225</xdr:colOff>
      <xdr:row>19</xdr:row>
      <xdr:rowOff>114300</xdr:rowOff>
    </xdr:from>
    <xdr:to>
      <xdr:col>10</xdr:col>
      <xdr:colOff>423545</xdr:colOff>
      <xdr:row>19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B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1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149225</xdr:colOff>
      <xdr:row>19</xdr:row>
      <xdr:rowOff>114300</xdr:rowOff>
    </xdr:from>
    <xdr:to>
      <xdr:col>11</xdr:col>
      <xdr:colOff>423545</xdr:colOff>
      <xdr:row>19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B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149225</xdr:colOff>
      <xdr:row>19</xdr:row>
      <xdr:rowOff>114300</xdr:rowOff>
    </xdr:from>
    <xdr:to>
      <xdr:col>12</xdr:col>
      <xdr:colOff>423545</xdr:colOff>
      <xdr:row>19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B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56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149225</xdr:colOff>
      <xdr:row>19</xdr:row>
      <xdr:rowOff>114300</xdr:rowOff>
    </xdr:from>
    <xdr:to>
      <xdr:col>13</xdr:col>
      <xdr:colOff>423545</xdr:colOff>
      <xdr:row>19</xdr:row>
      <xdr:rowOff>379095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B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1425" y="87630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14</xdr:col>
      <xdr:colOff>149225</xdr:colOff>
      <xdr:row>19</xdr:row>
      <xdr:rowOff>114300</xdr:rowOff>
    </xdr:from>
    <xdr:to>
      <xdr:col>14</xdr:col>
      <xdr:colOff>423545</xdr:colOff>
      <xdr:row>19</xdr:row>
      <xdr:rowOff>388620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B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72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19</xdr:row>
      <xdr:rowOff>104775</xdr:rowOff>
    </xdr:from>
    <xdr:to>
      <xdr:col>15</xdr:col>
      <xdr:colOff>404495</xdr:colOff>
      <xdr:row>19</xdr:row>
      <xdr:rowOff>379095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B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149225</xdr:colOff>
      <xdr:row>20</xdr:row>
      <xdr:rowOff>114300</xdr:rowOff>
    </xdr:from>
    <xdr:to>
      <xdr:col>9</xdr:col>
      <xdr:colOff>423545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B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83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149225</xdr:colOff>
      <xdr:row>20</xdr:row>
      <xdr:rowOff>114300</xdr:rowOff>
    </xdr:from>
    <xdr:to>
      <xdr:col>10</xdr:col>
      <xdr:colOff>423545</xdr:colOff>
      <xdr:row>20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B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41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149225</xdr:colOff>
      <xdr:row>20</xdr:row>
      <xdr:rowOff>114300</xdr:rowOff>
    </xdr:from>
    <xdr:to>
      <xdr:col>11</xdr:col>
      <xdr:colOff>422993</xdr:colOff>
      <xdr:row>20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B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8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16</xdr:row>
      <xdr:rowOff>114300</xdr:rowOff>
    </xdr:from>
    <xdr:to>
      <xdr:col>20</xdr:col>
      <xdr:colOff>403943</xdr:colOff>
      <xdr:row>16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B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16</xdr:row>
      <xdr:rowOff>114300</xdr:rowOff>
    </xdr:from>
    <xdr:to>
      <xdr:col>21</xdr:col>
      <xdr:colOff>404495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B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16</xdr:row>
      <xdr:rowOff>114300</xdr:rowOff>
    </xdr:from>
    <xdr:to>
      <xdr:col>22</xdr:col>
      <xdr:colOff>404495</xdr:colOff>
      <xdr:row>16</xdr:row>
      <xdr:rowOff>388620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B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16</xdr:row>
      <xdr:rowOff>114300</xdr:rowOff>
    </xdr:from>
    <xdr:to>
      <xdr:col>23</xdr:col>
      <xdr:colOff>414020</xdr:colOff>
      <xdr:row>16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B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17</xdr:row>
      <xdr:rowOff>114300</xdr:rowOff>
    </xdr:from>
    <xdr:to>
      <xdr:col>17</xdr:col>
      <xdr:colOff>404495</xdr:colOff>
      <xdr:row>17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B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17</xdr:row>
      <xdr:rowOff>114300</xdr:rowOff>
    </xdr:from>
    <xdr:to>
      <xdr:col>18</xdr:col>
      <xdr:colOff>403943</xdr:colOff>
      <xdr:row>17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B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17</xdr:row>
      <xdr:rowOff>114300</xdr:rowOff>
    </xdr:from>
    <xdr:to>
      <xdr:col>19</xdr:col>
      <xdr:colOff>403943</xdr:colOff>
      <xdr:row>17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B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17</xdr:row>
      <xdr:rowOff>114300</xdr:rowOff>
    </xdr:from>
    <xdr:to>
      <xdr:col>20</xdr:col>
      <xdr:colOff>404495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B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17</xdr:row>
      <xdr:rowOff>114300</xdr:rowOff>
    </xdr:from>
    <xdr:to>
      <xdr:col>21</xdr:col>
      <xdr:colOff>404495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B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17</xdr:row>
      <xdr:rowOff>114300</xdr:rowOff>
    </xdr:from>
    <xdr:to>
      <xdr:col>22</xdr:col>
      <xdr:colOff>404495</xdr:colOff>
      <xdr:row>17</xdr:row>
      <xdr:rowOff>388620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B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17</xdr:row>
      <xdr:rowOff>114300</xdr:rowOff>
    </xdr:from>
    <xdr:to>
      <xdr:col>23</xdr:col>
      <xdr:colOff>414020</xdr:colOff>
      <xdr:row>17</xdr:row>
      <xdr:rowOff>388620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B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18</xdr:row>
      <xdr:rowOff>114300</xdr:rowOff>
    </xdr:from>
    <xdr:to>
      <xdr:col>17</xdr:col>
      <xdr:colOff>404495</xdr:colOff>
      <xdr:row>18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B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18</xdr:row>
      <xdr:rowOff>114300</xdr:rowOff>
    </xdr:from>
    <xdr:to>
      <xdr:col>18</xdr:col>
      <xdr:colOff>404495</xdr:colOff>
      <xdr:row>18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B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18</xdr:row>
      <xdr:rowOff>114300</xdr:rowOff>
    </xdr:from>
    <xdr:to>
      <xdr:col>19</xdr:col>
      <xdr:colOff>403943</xdr:colOff>
      <xdr:row>18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B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18</xdr:row>
      <xdr:rowOff>114300</xdr:rowOff>
    </xdr:from>
    <xdr:to>
      <xdr:col>20</xdr:col>
      <xdr:colOff>403943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B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18</xdr:row>
      <xdr:rowOff>114300</xdr:rowOff>
    </xdr:from>
    <xdr:to>
      <xdr:col>21</xdr:col>
      <xdr:colOff>404495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B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18</xdr:row>
      <xdr:rowOff>114300</xdr:rowOff>
    </xdr:from>
    <xdr:to>
      <xdr:col>22</xdr:col>
      <xdr:colOff>404495</xdr:colOff>
      <xdr:row>18</xdr:row>
      <xdr:rowOff>388620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B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18</xdr:row>
      <xdr:rowOff>114300</xdr:rowOff>
    </xdr:from>
    <xdr:to>
      <xdr:col>23</xdr:col>
      <xdr:colOff>414020</xdr:colOff>
      <xdr:row>18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B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19</xdr:row>
      <xdr:rowOff>114300</xdr:rowOff>
    </xdr:from>
    <xdr:to>
      <xdr:col>17</xdr:col>
      <xdr:colOff>404495</xdr:colOff>
      <xdr:row>19</xdr:row>
      <xdr:rowOff>388620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B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19</xdr:row>
      <xdr:rowOff>114300</xdr:rowOff>
    </xdr:from>
    <xdr:to>
      <xdr:col>18</xdr:col>
      <xdr:colOff>404495</xdr:colOff>
      <xdr:row>19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B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19</xdr:row>
      <xdr:rowOff>114300</xdr:rowOff>
    </xdr:from>
    <xdr:to>
      <xdr:col>19</xdr:col>
      <xdr:colOff>404495</xdr:colOff>
      <xdr:row>19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B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19</xdr:row>
      <xdr:rowOff>114300</xdr:rowOff>
    </xdr:from>
    <xdr:to>
      <xdr:col>20</xdr:col>
      <xdr:colOff>404495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B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19</xdr:row>
      <xdr:rowOff>114300</xdr:rowOff>
    </xdr:from>
    <xdr:to>
      <xdr:col>21</xdr:col>
      <xdr:colOff>404495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B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19</xdr:row>
      <xdr:rowOff>114300</xdr:rowOff>
    </xdr:from>
    <xdr:to>
      <xdr:col>22</xdr:col>
      <xdr:colOff>404495</xdr:colOff>
      <xdr:row>19</xdr:row>
      <xdr:rowOff>379095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B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87630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19</xdr:row>
      <xdr:rowOff>114300</xdr:rowOff>
    </xdr:from>
    <xdr:to>
      <xdr:col>23</xdr:col>
      <xdr:colOff>414020</xdr:colOff>
      <xdr:row>19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B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20</xdr:row>
      <xdr:rowOff>114300</xdr:rowOff>
    </xdr:from>
    <xdr:to>
      <xdr:col>17</xdr:col>
      <xdr:colOff>404495</xdr:colOff>
      <xdr:row>20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B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20</xdr:row>
      <xdr:rowOff>114300</xdr:rowOff>
    </xdr:from>
    <xdr:to>
      <xdr:col>18</xdr:col>
      <xdr:colOff>404495</xdr:colOff>
      <xdr:row>20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B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20</xdr:row>
      <xdr:rowOff>114300</xdr:rowOff>
    </xdr:from>
    <xdr:to>
      <xdr:col>19</xdr:col>
      <xdr:colOff>404495</xdr:colOff>
      <xdr:row>20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B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20</xdr:row>
      <xdr:rowOff>114300</xdr:rowOff>
    </xdr:from>
    <xdr:to>
      <xdr:col>20</xdr:col>
      <xdr:colOff>403943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B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20</xdr:row>
      <xdr:rowOff>114300</xdr:rowOff>
    </xdr:from>
    <xdr:to>
      <xdr:col>21</xdr:col>
      <xdr:colOff>403943</xdr:colOff>
      <xdr:row>20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B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25</xdr:row>
      <xdr:rowOff>114300</xdr:rowOff>
    </xdr:from>
    <xdr:to>
      <xdr:col>6</xdr:col>
      <xdr:colOff>385445</xdr:colOff>
      <xdr:row>25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B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25</xdr:row>
      <xdr:rowOff>85725</xdr:rowOff>
    </xdr:from>
    <xdr:to>
      <xdr:col>7</xdr:col>
      <xdr:colOff>375920</xdr:colOff>
      <xdr:row>25</xdr:row>
      <xdr:rowOff>360045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B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1220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26</xdr:row>
      <xdr:rowOff>114300</xdr:rowOff>
    </xdr:from>
    <xdr:to>
      <xdr:col>1</xdr:col>
      <xdr:colOff>385445</xdr:colOff>
      <xdr:row>26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B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26</xdr:row>
      <xdr:rowOff>114300</xdr:rowOff>
    </xdr:from>
    <xdr:to>
      <xdr:col>2</xdr:col>
      <xdr:colOff>385445</xdr:colOff>
      <xdr:row>26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B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26</xdr:row>
      <xdr:rowOff>114300</xdr:rowOff>
    </xdr:from>
    <xdr:to>
      <xdr:col>3</xdr:col>
      <xdr:colOff>385445</xdr:colOff>
      <xdr:row>26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B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26</xdr:row>
      <xdr:rowOff>114300</xdr:rowOff>
    </xdr:from>
    <xdr:to>
      <xdr:col>4</xdr:col>
      <xdr:colOff>384893</xdr:colOff>
      <xdr:row>26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B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26</xdr:row>
      <xdr:rowOff>114300</xdr:rowOff>
    </xdr:from>
    <xdr:to>
      <xdr:col>5</xdr:col>
      <xdr:colOff>384893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B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26</xdr:row>
      <xdr:rowOff>114300</xdr:rowOff>
    </xdr:from>
    <xdr:to>
      <xdr:col>6</xdr:col>
      <xdr:colOff>385445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B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26</xdr:row>
      <xdr:rowOff>85725</xdr:rowOff>
    </xdr:from>
    <xdr:to>
      <xdr:col>7</xdr:col>
      <xdr:colOff>375920</xdr:colOff>
      <xdr:row>26</xdr:row>
      <xdr:rowOff>360045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B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1677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27</xdr:row>
      <xdr:rowOff>114300</xdr:rowOff>
    </xdr:from>
    <xdr:to>
      <xdr:col>1</xdr:col>
      <xdr:colOff>385445</xdr:colOff>
      <xdr:row>27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B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27</xdr:row>
      <xdr:rowOff>114300</xdr:rowOff>
    </xdr:from>
    <xdr:to>
      <xdr:col>2</xdr:col>
      <xdr:colOff>385445</xdr:colOff>
      <xdr:row>27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B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27</xdr:row>
      <xdr:rowOff>114300</xdr:rowOff>
    </xdr:from>
    <xdr:to>
      <xdr:col>3</xdr:col>
      <xdr:colOff>385445</xdr:colOff>
      <xdr:row>27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B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27</xdr:row>
      <xdr:rowOff>114300</xdr:rowOff>
    </xdr:from>
    <xdr:to>
      <xdr:col>4</xdr:col>
      <xdr:colOff>385445</xdr:colOff>
      <xdr:row>27</xdr:row>
      <xdr:rowOff>388620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B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27</xdr:row>
      <xdr:rowOff>114300</xdr:rowOff>
    </xdr:from>
    <xdr:to>
      <xdr:col>5</xdr:col>
      <xdr:colOff>384893</xdr:colOff>
      <xdr:row>27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B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27</xdr:row>
      <xdr:rowOff>114300</xdr:rowOff>
    </xdr:from>
    <xdr:to>
      <xdr:col>6</xdr:col>
      <xdr:colOff>384893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B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27</xdr:row>
      <xdr:rowOff>85725</xdr:rowOff>
    </xdr:from>
    <xdr:to>
      <xdr:col>7</xdr:col>
      <xdr:colOff>375920</xdr:colOff>
      <xdr:row>27</xdr:row>
      <xdr:rowOff>360045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B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2134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28</xdr:row>
      <xdr:rowOff>114300</xdr:rowOff>
    </xdr:from>
    <xdr:to>
      <xdr:col>1</xdr:col>
      <xdr:colOff>385445</xdr:colOff>
      <xdr:row>28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B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28</xdr:row>
      <xdr:rowOff>114300</xdr:rowOff>
    </xdr:from>
    <xdr:to>
      <xdr:col>2</xdr:col>
      <xdr:colOff>385445</xdr:colOff>
      <xdr:row>28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B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28</xdr:row>
      <xdr:rowOff>114300</xdr:rowOff>
    </xdr:from>
    <xdr:to>
      <xdr:col>3</xdr:col>
      <xdr:colOff>385445</xdr:colOff>
      <xdr:row>28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B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28</xdr:row>
      <xdr:rowOff>114300</xdr:rowOff>
    </xdr:from>
    <xdr:to>
      <xdr:col>4</xdr:col>
      <xdr:colOff>385445</xdr:colOff>
      <xdr:row>28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B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28</xdr:row>
      <xdr:rowOff>114300</xdr:rowOff>
    </xdr:from>
    <xdr:to>
      <xdr:col>5</xdr:col>
      <xdr:colOff>385445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B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28</xdr:row>
      <xdr:rowOff>114300</xdr:rowOff>
    </xdr:from>
    <xdr:to>
      <xdr:col>6</xdr:col>
      <xdr:colOff>385445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B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28</xdr:row>
      <xdr:rowOff>85725</xdr:rowOff>
    </xdr:from>
    <xdr:to>
      <xdr:col>7</xdr:col>
      <xdr:colOff>375920</xdr:colOff>
      <xdr:row>28</xdr:row>
      <xdr:rowOff>350520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B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25920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29</xdr:row>
      <xdr:rowOff>114300</xdr:rowOff>
    </xdr:from>
    <xdr:to>
      <xdr:col>1</xdr:col>
      <xdr:colOff>385445</xdr:colOff>
      <xdr:row>29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B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29</xdr:row>
      <xdr:rowOff>114300</xdr:rowOff>
    </xdr:from>
    <xdr:to>
      <xdr:col>2</xdr:col>
      <xdr:colOff>385445</xdr:colOff>
      <xdr:row>29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B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29</xdr:row>
      <xdr:rowOff>114300</xdr:rowOff>
    </xdr:from>
    <xdr:to>
      <xdr:col>3</xdr:col>
      <xdr:colOff>385445</xdr:colOff>
      <xdr:row>29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B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29</xdr:row>
      <xdr:rowOff>114300</xdr:rowOff>
    </xdr:from>
    <xdr:to>
      <xdr:col>4</xdr:col>
      <xdr:colOff>385445</xdr:colOff>
      <xdr:row>29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B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29</xdr:row>
      <xdr:rowOff>114300</xdr:rowOff>
    </xdr:from>
    <xdr:to>
      <xdr:col>5</xdr:col>
      <xdr:colOff>384893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B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29</xdr:row>
      <xdr:rowOff>114300</xdr:rowOff>
    </xdr:from>
    <xdr:to>
      <xdr:col>6</xdr:col>
      <xdr:colOff>384893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B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29</xdr:row>
      <xdr:rowOff>85725</xdr:rowOff>
    </xdr:from>
    <xdr:to>
      <xdr:col>7</xdr:col>
      <xdr:colOff>375920</xdr:colOff>
      <xdr:row>29</xdr:row>
      <xdr:rowOff>360045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B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3049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30</xdr:row>
      <xdr:rowOff>114300</xdr:rowOff>
    </xdr:from>
    <xdr:to>
      <xdr:col>1</xdr:col>
      <xdr:colOff>385445</xdr:colOff>
      <xdr:row>30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B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3535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25</xdr:row>
      <xdr:rowOff>114300</xdr:rowOff>
    </xdr:from>
    <xdr:to>
      <xdr:col>10</xdr:col>
      <xdr:colOff>394970</xdr:colOff>
      <xdr:row>25</xdr:row>
      <xdr:rowOff>388620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B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25</xdr:row>
      <xdr:rowOff>114300</xdr:rowOff>
    </xdr:from>
    <xdr:to>
      <xdr:col>11</xdr:col>
      <xdr:colOff>394970</xdr:colOff>
      <xdr:row>25</xdr:row>
      <xdr:rowOff>388620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B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25</xdr:row>
      <xdr:rowOff>114300</xdr:rowOff>
    </xdr:from>
    <xdr:to>
      <xdr:col>12</xdr:col>
      <xdr:colOff>394970</xdr:colOff>
      <xdr:row>25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B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25</xdr:row>
      <xdr:rowOff>114300</xdr:rowOff>
    </xdr:from>
    <xdr:to>
      <xdr:col>13</xdr:col>
      <xdr:colOff>394970</xdr:colOff>
      <xdr:row>25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B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25</xdr:row>
      <xdr:rowOff>114300</xdr:rowOff>
    </xdr:from>
    <xdr:to>
      <xdr:col>14</xdr:col>
      <xdr:colOff>394418</xdr:colOff>
      <xdr:row>25</xdr:row>
      <xdr:rowOff>388620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B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25</xdr:row>
      <xdr:rowOff>104775</xdr:rowOff>
    </xdr:from>
    <xdr:to>
      <xdr:col>15</xdr:col>
      <xdr:colOff>394418</xdr:colOff>
      <xdr:row>25</xdr:row>
      <xdr:rowOff>379095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B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12395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26</xdr:row>
      <xdr:rowOff>114300</xdr:rowOff>
    </xdr:from>
    <xdr:to>
      <xdr:col>9</xdr:col>
      <xdr:colOff>394970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B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26</xdr:row>
      <xdr:rowOff>114300</xdr:rowOff>
    </xdr:from>
    <xdr:to>
      <xdr:col>10</xdr:col>
      <xdr:colOff>394970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B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26</xdr:row>
      <xdr:rowOff>114300</xdr:rowOff>
    </xdr:from>
    <xdr:to>
      <xdr:col>11</xdr:col>
      <xdr:colOff>394970</xdr:colOff>
      <xdr:row>26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B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26</xdr:row>
      <xdr:rowOff>114300</xdr:rowOff>
    </xdr:from>
    <xdr:to>
      <xdr:col>12</xdr:col>
      <xdr:colOff>394970</xdr:colOff>
      <xdr:row>26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B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26</xdr:row>
      <xdr:rowOff>114300</xdr:rowOff>
    </xdr:from>
    <xdr:to>
      <xdr:col>13</xdr:col>
      <xdr:colOff>394970</xdr:colOff>
      <xdr:row>26</xdr:row>
      <xdr:rowOff>388620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B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26</xdr:row>
      <xdr:rowOff>114300</xdr:rowOff>
    </xdr:from>
    <xdr:to>
      <xdr:col>14</xdr:col>
      <xdr:colOff>394970</xdr:colOff>
      <xdr:row>26</xdr:row>
      <xdr:rowOff>388620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B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26</xdr:row>
      <xdr:rowOff>104775</xdr:rowOff>
    </xdr:from>
    <xdr:to>
      <xdr:col>15</xdr:col>
      <xdr:colOff>394418</xdr:colOff>
      <xdr:row>26</xdr:row>
      <xdr:rowOff>379095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B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16967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27</xdr:row>
      <xdr:rowOff>114300</xdr:rowOff>
    </xdr:from>
    <xdr:to>
      <xdr:col>9</xdr:col>
      <xdr:colOff>394418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B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27</xdr:row>
      <xdr:rowOff>114300</xdr:rowOff>
    </xdr:from>
    <xdr:to>
      <xdr:col>10</xdr:col>
      <xdr:colOff>394970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B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27</xdr:row>
      <xdr:rowOff>114300</xdr:rowOff>
    </xdr:from>
    <xdr:to>
      <xdr:col>11</xdr:col>
      <xdr:colOff>394970</xdr:colOff>
      <xdr:row>27</xdr:row>
      <xdr:rowOff>388620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B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27</xdr:row>
      <xdr:rowOff>114300</xdr:rowOff>
    </xdr:from>
    <xdr:to>
      <xdr:col>12</xdr:col>
      <xdr:colOff>394970</xdr:colOff>
      <xdr:row>27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B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27</xdr:row>
      <xdr:rowOff>114300</xdr:rowOff>
    </xdr:from>
    <xdr:to>
      <xdr:col>13</xdr:col>
      <xdr:colOff>394970</xdr:colOff>
      <xdr:row>27</xdr:row>
      <xdr:rowOff>388620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B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27</xdr:row>
      <xdr:rowOff>114300</xdr:rowOff>
    </xdr:from>
    <xdr:to>
      <xdr:col>14</xdr:col>
      <xdr:colOff>394970</xdr:colOff>
      <xdr:row>27</xdr:row>
      <xdr:rowOff>388620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B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27</xdr:row>
      <xdr:rowOff>104775</xdr:rowOff>
    </xdr:from>
    <xdr:to>
      <xdr:col>15</xdr:col>
      <xdr:colOff>394970</xdr:colOff>
      <xdr:row>27</xdr:row>
      <xdr:rowOff>379095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B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28</xdr:row>
      <xdr:rowOff>114300</xdr:rowOff>
    </xdr:from>
    <xdr:to>
      <xdr:col>9</xdr:col>
      <xdr:colOff>394970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B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28</xdr:row>
      <xdr:rowOff>114300</xdr:rowOff>
    </xdr:from>
    <xdr:to>
      <xdr:col>10</xdr:col>
      <xdr:colOff>394970</xdr:colOff>
      <xdr:row>28</xdr:row>
      <xdr:rowOff>379095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B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26206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28</xdr:row>
      <xdr:rowOff>114300</xdr:rowOff>
    </xdr:from>
    <xdr:to>
      <xdr:col>11</xdr:col>
      <xdr:colOff>394970</xdr:colOff>
      <xdr:row>28</xdr:row>
      <xdr:rowOff>388620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B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28</xdr:row>
      <xdr:rowOff>114300</xdr:rowOff>
    </xdr:from>
    <xdr:to>
      <xdr:col>12</xdr:col>
      <xdr:colOff>394970</xdr:colOff>
      <xdr:row>28</xdr:row>
      <xdr:rowOff>388620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B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28</xdr:row>
      <xdr:rowOff>114300</xdr:rowOff>
    </xdr:from>
    <xdr:to>
      <xdr:col>13</xdr:col>
      <xdr:colOff>394970</xdr:colOff>
      <xdr:row>28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B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28</xdr:row>
      <xdr:rowOff>114300</xdr:rowOff>
    </xdr:from>
    <xdr:to>
      <xdr:col>14</xdr:col>
      <xdr:colOff>394418</xdr:colOff>
      <xdr:row>28</xdr:row>
      <xdr:rowOff>388620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B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28</xdr:row>
      <xdr:rowOff>104775</xdr:rowOff>
    </xdr:from>
    <xdr:to>
      <xdr:col>15</xdr:col>
      <xdr:colOff>394418</xdr:colOff>
      <xdr:row>28</xdr:row>
      <xdr:rowOff>379095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B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26111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29</xdr:row>
      <xdr:rowOff>114300</xdr:rowOff>
    </xdr:from>
    <xdr:to>
      <xdr:col>9</xdr:col>
      <xdr:colOff>394970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B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29</xdr:row>
      <xdr:rowOff>114300</xdr:rowOff>
    </xdr:from>
    <xdr:to>
      <xdr:col>10</xdr:col>
      <xdr:colOff>394970</xdr:colOff>
      <xdr:row>29</xdr:row>
      <xdr:rowOff>388620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B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29</xdr:row>
      <xdr:rowOff>114300</xdr:rowOff>
    </xdr:from>
    <xdr:to>
      <xdr:col>11</xdr:col>
      <xdr:colOff>394970</xdr:colOff>
      <xdr:row>29</xdr:row>
      <xdr:rowOff>388620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B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29</xdr:row>
      <xdr:rowOff>114300</xdr:rowOff>
    </xdr:from>
    <xdr:to>
      <xdr:col>12</xdr:col>
      <xdr:colOff>394970</xdr:colOff>
      <xdr:row>29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B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25</xdr:row>
      <xdr:rowOff>114300</xdr:rowOff>
    </xdr:from>
    <xdr:to>
      <xdr:col>21</xdr:col>
      <xdr:colOff>394970</xdr:colOff>
      <xdr:row>25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B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25</xdr:row>
      <xdr:rowOff>114300</xdr:rowOff>
    </xdr:from>
    <xdr:to>
      <xdr:col>22</xdr:col>
      <xdr:colOff>394970</xdr:colOff>
      <xdr:row>25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B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25</xdr:row>
      <xdr:rowOff>95250</xdr:rowOff>
    </xdr:from>
    <xdr:to>
      <xdr:col>23</xdr:col>
      <xdr:colOff>403943</xdr:colOff>
      <xdr:row>25</xdr:row>
      <xdr:rowOff>369570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B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229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26</xdr:row>
      <xdr:rowOff>114300</xdr:rowOff>
    </xdr:from>
    <xdr:to>
      <xdr:col>17</xdr:col>
      <xdr:colOff>394418</xdr:colOff>
      <xdr:row>26</xdr:row>
      <xdr:rowOff>388620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B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26</xdr:row>
      <xdr:rowOff>114300</xdr:rowOff>
    </xdr:from>
    <xdr:to>
      <xdr:col>18</xdr:col>
      <xdr:colOff>394970</xdr:colOff>
      <xdr:row>26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B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26</xdr:row>
      <xdr:rowOff>114300</xdr:rowOff>
    </xdr:from>
    <xdr:to>
      <xdr:col>19</xdr:col>
      <xdr:colOff>394970</xdr:colOff>
      <xdr:row>26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B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26</xdr:row>
      <xdr:rowOff>114300</xdr:rowOff>
    </xdr:from>
    <xdr:to>
      <xdr:col>20</xdr:col>
      <xdr:colOff>394970</xdr:colOff>
      <xdr:row>26</xdr:row>
      <xdr:rowOff>388620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B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26</xdr:row>
      <xdr:rowOff>114300</xdr:rowOff>
    </xdr:from>
    <xdr:to>
      <xdr:col>21</xdr:col>
      <xdr:colOff>394970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B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26</xdr:row>
      <xdr:rowOff>114300</xdr:rowOff>
    </xdr:from>
    <xdr:to>
      <xdr:col>22</xdr:col>
      <xdr:colOff>394970</xdr:colOff>
      <xdr:row>26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B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26</xdr:row>
      <xdr:rowOff>95250</xdr:rowOff>
    </xdr:from>
    <xdr:to>
      <xdr:col>23</xdr:col>
      <xdr:colOff>404495</xdr:colOff>
      <xdr:row>26</xdr:row>
      <xdr:rowOff>369570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B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687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27</xdr:row>
      <xdr:rowOff>114300</xdr:rowOff>
    </xdr:from>
    <xdr:to>
      <xdr:col>17</xdr:col>
      <xdr:colOff>394418</xdr:colOff>
      <xdr:row>27</xdr:row>
      <xdr:rowOff>388620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B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27</xdr:row>
      <xdr:rowOff>114300</xdr:rowOff>
    </xdr:from>
    <xdr:to>
      <xdr:col>18</xdr:col>
      <xdr:colOff>394418</xdr:colOff>
      <xdr:row>27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B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27</xdr:row>
      <xdr:rowOff>114300</xdr:rowOff>
    </xdr:from>
    <xdr:to>
      <xdr:col>19</xdr:col>
      <xdr:colOff>394970</xdr:colOff>
      <xdr:row>27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B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27</xdr:row>
      <xdr:rowOff>114300</xdr:rowOff>
    </xdr:from>
    <xdr:to>
      <xdr:col>20</xdr:col>
      <xdr:colOff>394970</xdr:colOff>
      <xdr:row>27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B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27</xdr:row>
      <xdr:rowOff>114300</xdr:rowOff>
    </xdr:from>
    <xdr:to>
      <xdr:col>21</xdr:col>
      <xdr:colOff>394970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B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27</xdr:row>
      <xdr:rowOff>114300</xdr:rowOff>
    </xdr:from>
    <xdr:to>
      <xdr:col>22</xdr:col>
      <xdr:colOff>394970</xdr:colOff>
      <xdr:row>27</xdr:row>
      <xdr:rowOff>388620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B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27</xdr:row>
      <xdr:rowOff>95250</xdr:rowOff>
    </xdr:from>
    <xdr:to>
      <xdr:col>23</xdr:col>
      <xdr:colOff>404495</xdr:colOff>
      <xdr:row>27</xdr:row>
      <xdr:rowOff>369570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B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144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28</xdr:row>
      <xdr:rowOff>114300</xdr:rowOff>
    </xdr:from>
    <xdr:to>
      <xdr:col>17</xdr:col>
      <xdr:colOff>394970</xdr:colOff>
      <xdr:row>28</xdr:row>
      <xdr:rowOff>388620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B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28</xdr:row>
      <xdr:rowOff>114300</xdr:rowOff>
    </xdr:from>
    <xdr:to>
      <xdr:col>18</xdr:col>
      <xdr:colOff>394970</xdr:colOff>
      <xdr:row>28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B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28</xdr:row>
      <xdr:rowOff>114300</xdr:rowOff>
    </xdr:from>
    <xdr:to>
      <xdr:col>19</xdr:col>
      <xdr:colOff>394970</xdr:colOff>
      <xdr:row>28</xdr:row>
      <xdr:rowOff>379095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B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26206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28</xdr:row>
      <xdr:rowOff>114300</xdr:rowOff>
    </xdr:from>
    <xdr:to>
      <xdr:col>20</xdr:col>
      <xdr:colOff>394970</xdr:colOff>
      <xdr:row>28</xdr:row>
      <xdr:rowOff>388620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B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28</xdr:row>
      <xdr:rowOff>114300</xdr:rowOff>
    </xdr:from>
    <xdr:to>
      <xdr:col>21</xdr:col>
      <xdr:colOff>394970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B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28</xdr:row>
      <xdr:rowOff>114300</xdr:rowOff>
    </xdr:from>
    <xdr:to>
      <xdr:col>22</xdr:col>
      <xdr:colOff>394970</xdr:colOff>
      <xdr:row>28</xdr:row>
      <xdr:rowOff>388620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B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28</xdr:row>
      <xdr:rowOff>95250</xdr:rowOff>
    </xdr:from>
    <xdr:to>
      <xdr:col>23</xdr:col>
      <xdr:colOff>404495</xdr:colOff>
      <xdr:row>28</xdr:row>
      <xdr:rowOff>369570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B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601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29</xdr:row>
      <xdr:rowOff>114300</xdr:rowOff>
    </xdr:from>
    <xdr:to>
      <xdr:col>17</xdr:col>
      <xdr:colOff>394418</xdr:colOff>
      <xdr:row>29</xdr:row>
      <xdr:rowOff>388620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B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29</xdr:row>
      <xdr:rowOff>114300</xdr:rowOff>
    </xdr:from>
    <xdr:to>
      <xdr:col>18</xdr:col>
      <xdr:colOff>394418</xdr:colOff>
      <xdr:row>29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B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29</xdr:row>
      <xdr:rowOff>114300</xdr:rowOff>
    </xdr:from>
    <xdr:to>
      <xdr:col>19</xdr:col>
      <xdr:colOff>394970</xdr:colOff>
      <xdr:row>29</xdr:row>
      <xdr:rowOff>388620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B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29</xdr:row>
      <xdr:rowOff>114300</xdr:rowOff>
    </xdr:from>
    <xdr:to>
      <xdr:col>20</xdr:col>
      <xdr:colOff>394970</xdr:colOff>
      <xdr:row>29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B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29</xdr:row>
      <xdr:rowOff>114300</xdr:rowOff>
    </xdr:from>
    <xdr:to>
      <xdr:col>21</xdr:col>
      <xdr:colOff>394970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B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29</xdr:row>
      <xdr:rowOff>114300</xdr:rowOff>
    </xdr:from>
    <xdr:to>
      <xdr:col>22</xdr:col>
      <xdr:colOff>394970</xdr:colOff>
      <xdr:row>29</xdr:row>
      <xdr:rowOff>388620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B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34</xdr:row>
      <xdr:rowOff>95250</xdr:rowOff>
    </xdr:from>
    <xdr:to>
      <xdr:col>7</xdr:col>
      <xdr:colOff>385445</xdr:colOff>
      <xdr:row>34</xdr:row>
      <xdr:rowOff>369570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B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5087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35</xdr:row>
      <xdr:rowOff>104775</xdr:rowOff>
    </xdr:from>
    <xdr:to>
      <xdr:col>1</xdr:col>
      <xdr:colOff>375920</xdr:colOff>
      <xdr:row>35</xdr:row>
      <xdr:rowOff>379095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B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35</xdr:row>
      <xdr:rowOff>104775</xdr:rowOff>
    </xdr:from>
    <xdr:to>
      <xdr:col>2</xdr:col>
      <xdr:colOff>375368</xdr:colOff>
      <xdr:row>35</xdr:row>
      <xdr:rowOff>379095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B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5554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35</xdr:row>
      <xdr:rowOff>104775</xdr:rowOff>
    </xdr:from>
    <xdr:to>
      <xdr:col>3</xdr:col>
      <xdr:colOff>375368</xdr:colOff>
      <xdr:row>35</xdr:row>
      <xdr:rowOff>379095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B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5554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35</xdr:row>
      <xdr:rowOff>104775</xdr:rowOff>
    </xdr:from>
    <xdr:to>
      <xdr:col>4</xdr:col>
      <xdr:colOff>375920</xdr:colOff>
      <xdr:row>35</xdr:row>
      <xdr:rowOff>379095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B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35</xdr:row>
      <xdr:rowOff>104775</xdr:rowOff>
    </xdr:from>
    <xdr:to>
      <xdr:col>5</xdr:col>
      <xdr:colOff>375920</xdr:colOff>
      <xdr:row>35</xdr:row>
      <xdr:rowOff>379095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B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35</xdr:row>
      <xdr:rowOff>104775</xdr:rowOff>
    </xdr:from>
    <xdr:to>
      <xdr:col>6</xdr:col>
      <xdr:colOff>375920</xdr:colOff>
      <xdr:row>35</xdr:row>
      <xdr:rowOff>379095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B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35</xdr:row>
      <xdr:rowOff>95250</xdr:rowOff>
    </xdr:from>
    <xdr:to>
      <xdr:col>7</xdr:col>
      <xdr:colOff>385445</xdr:colOff>
      <xdr:row>35</xdr:row>
      <xdr:rowOff>369570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B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36</xdr:row>
      <xdr:rowOff>104775</xdr:rowOff>
    </xdr:from>
    <xdr:to>
      <xdr:col>1</xdr:col>
      <xdr:colOff>375920</xdr:colOff>
      <xdr:row>36</xdr:row>
      <xdr:rowOff>379095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B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36</xdr:row>
      <xdr:rowOff>104775</xdr:rowOff>
    </xdr:from>
    <xdr:to>
      <xdr:col>2</xdr:col>
      <xdr:colOff>375920</xdr:colOff>
      <xdr:row>36</xdr:row>
      <xdr:rowOff>379095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B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36</xdr:row>
      <xdr:rowOff>104775</xdr:rowOff>
    </xdr:from>
    <xdr:to>
      <xdr:col>3</xdr:col>
      <xdr:colOff>375368</xdr:colOff>
      <xdr:row>36</xdr:row>
      <xdr:rowOff>379095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B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011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36</xdr:row>
      <xdr:rowOff>104775</xdr:rowOff>
    </xdr:from>
    <xdr:to>
      <xdr:col>4</xdr:col>
      <xdr:colOff>375368</xdr:colOff>
      <xdr:row>36</xdr:row>
      <xdr:rowOff>379095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B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011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36</xdr:row>
      <xdr:rowOff>104775</xdr:rowOff>
    </xdr:from>
    <xdr:to>
      <xdr:col>5</xdr:col>
      <xdr:colOff>375920</xdr:colOff>
      <xdr:row>36</xdr:row>
      <xdr:rowOff>379095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B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36</xdr:row>
      <xdr:rowOff>104775</xdr:rowOff>
    </xdr:from>
    <xdr:to>
      <xdr:col>6</xdr:col>
      <xdr:colOff>375920</xdr:colOff>
      <xdr:row>36</xdr:row>
      <xdr:rowOff>379095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B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36</xdr:row>
      <xdr:rowOff>95250</xdr:rowOff>
    </xdr:from>
    <xdr:to>
      <xdr:col>7</xdr:col>
      <xdr:colOff>385445</xdr:colOff>
      <xdr:row>36</xdr:row>
      <xdr:rowOff>369570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B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37</xdr:row>
      <xdr:rowOff>104775</xdr:rowOff>
    </xdr:from>
    <xdr:to>
      <xdr:col>1</xdr:col>
      <xdr:colOff>375920</xdr:colOff>
      <xdr:row>37</xdr:row>
      <xdr:rowOff>379095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B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37</xdr:row>
      <xdr:rowOff>104775</xdr:rowOff>
    </xdr:from>
    <xdr:to>
      <xdr:col>2</xdr:col>
      <xdr:colOff>375920</xdr:colOff>
      <xdr:row>37</xdr:row>
      <xdr:rowOff>379095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B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37</xdr:row>
      <xdr:rowOff>104775</xdr:rowOff>
    </xdr:from>
    <xdr:to>
      <xdr:col>3</xdr:col>
      <xdr:colOff>375920</xdr:colOff>
      <xdr:row>37</xdr:row>
      <xdr:rowOff>379095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B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37</xdr:row>
      <xdr:rowOff>104775</xdr:rowOff>
    </xdr:from>
    <xdr:to>
      <xdr:col>4</xdr:col>
      <xdr:colOff>375920</xdr:colOff>
      <xdr:row>37</xdr:row>
      <xdr:rowOff>369570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B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4687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37</xdr:row>
      <xdr:rowOff>104775</xdr:rowOff>
    </xdr:from>
    <xdr:to>
      <xdr:col>5</xdr:col>
      <xdr:colOff>375920</xdr:colOff>
      <xdr:row>37</xdr:row>
      <xdr:rowOff>379095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B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37</xdr:row>
      <xdr:rowOff>104775</xdr:rowOff>
    </xdr:from>
    <xdr:to>
      <xdr:col>6</xdr:col>
      <xdr:colOff>375920</xdr:colOff>
      <xdr:row>37</xdr:row>
      <xdr:rowOff>379095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B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37</xdr:row>
      <xdr:rowOff>95250</xdr:rowOff>
    </xdr:from>
    <xdr:to>
      <xdr:col>7</xdr:col>
      <xdr:colOff>385445</xdr:colOff>
      <xdr:row>37</xdr:row>
      <xdr:rowOff>369570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B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38</xdr:row>
      <xdr:rowOff>104775</xdr:rowOff>
    </xdr:from>
    <xdr:to>
      <xdr:col>1</xdr:col>
      <xdr:colOff>375920</xdr:colOff>
      <xdr:row>38</xdr:row>
      <xdr:rowOff>379095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B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38</xdr:row>
      <xdr:rowOff>104775</xdr:rowOff>
    </xdr:from>
    <xdr:to>
      <xdr:col>2</xdr:col>
      <xdr:colOff>375368</xdr:colOff>
      <xdr:row>38</xdr:row>
      <xdr:rowOff>379095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B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9259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38</xdr:row>
      <xdr:rowOff>104775</xdr:rowOff>
    </xdr:from>
    <xdr:to>
      <xdr:col>3</xdr:col>
      <xdr:colOff>375368</xdr:colOff>
      <xdr:row>38</xdr:row>
      <xdr:rowOff>379095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B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9259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38</xdr:row>
      <xdr:rowOff>104775</xdr:rowOff>
    </xdr:from>
    <xdr:to>
      <xdr:col>4</xdr:col>
      <xdr:colOff>375920</xdr:colOff>
      <xdr:row>38</xdr:row>
      <xdr:rowOff>379095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B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38</xdr:row>
      <xdr:rowOff>104775</xdr:rowOff>
    </xdr:from>
    <xdr:to>
      <xdr:col>5</xdr:col>
      <xdr:colOff>375920</xdr:colOff>
      <xdr:row>38</xdr:row>
      <xdr:rowOff>379095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B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38</xdr:row>
      <xdr:rowOff>104775</xdr:rowOff>
    </xdr:from>
    <xdr:to>
      <xdr:col>6</xdr:col>
      <xdr:colOff>375920</xdr:colOff>
      <xdr:row>38</xdr:row>
      <xdr:rowOff>379095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B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38</xdr:row>
      <xdr:rowOff>95250</xdr:rowOff>
    </xdr:from>
    <xdr:to>
      <xdr:col>7</xdr:col>
      <xdr:colOff>385445</xdr:colOff>
      <xdr:row>38</xdr:row>
      <xdr:rowOff>369570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B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39</xdr:row>
      <xdr:rowOff>104775</xdr:rowOff>
    </xdr:from>
    <xdr:to>
      <xdr:col>1</xdr:col>
      <xdr:colOff>375920</xdr:colOff>
      <xdr:row>39</xdr:row>
      <xdr:rowOff>379095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B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7383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39</xdr:row>
      <xdr:rowOff>104775</xdr:rowOff>
    </xdr:from>
    <xdr:to>
      <xdr:col>2</xdr:col>
      <xdr:colOff>375920</xdr:colOff>
      <xdr:row>39</xdr:row>
      <xdr:rowOff>379095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B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7383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92075</xdr:colOff>
      <xdr:row>34</xdr:row>
      <xdr:rowOff>114300</xdr:rowOff>
    </xdr:from>
    <xdr:to>
      <xdr:col>11</xdr:col>
      <xdr:colOff>365843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B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272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92075</xdr:colOff>
      <xdr:row>34</xdr:row>
      <xdr:rowOff>114300</xdr:rowOff>
    </xdr:from>
    <xdr:to>
      <xdr:col>12</xdr:col>
      <xdr:colOff>365843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B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92075</xdr:colOff>
      <xdr:row>34</xdr:row>
      <xdr:rowOff>114300</xdr:rowOff>
    </xdr:from>
    <xdr:to>
      <xdr:col>13</xdr:col>
      <xdr:colOff>365843</xdr:colOff>
      <xdr:row>34</xdr:row>
      <xdr:rowOff>388620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B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427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92075</xdr:colOff>
      <xdr:row>34</xdr:row>
      <xdr:rowOff>114300</xdr:rowOff>
    </xdr:from>
    <xdr:to>
      <xdr:col>14</xdr:col>
      <xdr:colOff>366395</xdr:colOff>
      <xdr:row>34</xdr:row>
      <xdr:rowOff>388620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B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0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85725</xdr:rowOff>
    </xdr:from>
    <xdr:to>
      <xdr:col>15</xdr:col>
      <xdr:colOff>394970</xdr:colOff>
      <xdr:row>34</xdr:row>
      <xdr:rowOff>360045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B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078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92075</xdr:colOff>
      <xdr:row>35</xdr:row>
      <xdr:rowOff>114300</xdr:rowOff>
    </xdr:from>
    <xdr:to>
      <xdr:col>9</xdr:col>
      <xdr:colOff>366395</xdr:colOff>
      <xdr:row>35</xdr:row>
      <xdr:rowOff>388620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B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1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92075</xdr:colOff>
      <xdr:row>35</xdr:row>
      <xdr:rowOff>114300</xdr:rowOff>
    </xdr:from>
    <xdr:to>
      <xdr:col>10</xdr:col>
      <xdr:colOff>366395</xdr:colOff>
      <xdr:row>35</xdr:row>
      <xdr:rowOff>388620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B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9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92075</xdr:colOff>
      <xdr:row>35</xdr:row>
      <xdr:rowOff>114300</xdr:rowOff>
    </xdr:from>
    <xdr:to>
      <xdr:col>11</xdr:col>
      <xdr:colOff>366395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B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27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92075</xdr:colOff>
      <xdr:row>35</xdr:row>
      <xdr:rowOff>114300</xdr:rowOff>
    </xdr:from>
    <xdr:to>
      <xdr:col>12</xdr:col>
      <xdr:colOff>365843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B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92075</xdr:colOff>
      <xdr:row>35</xdr:row>
      <xdr:rowOff>114300</xdr:rowOff>
    </xdr:from>
    <xdr:to>
      <xdr:col>13</xdr:col>
      <xdr:colOff>365843</xdr:colOff>
      <xdr:row>35</xdr:row>
      <xdr:rowOff>388620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B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42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92075</xdr:colOff>
      <xdr:row>35</xdr:row>
      <xdr:rowOff>114300</xdr:rowOff>
    </xdr:from>
    <xdr:to>
      <xdr:col>14</xdr:col>
      <xdr:colOff>366395</xdr:colOff>
      <xdr:row>35</xdr:row>
      <xdr:rowOff>388620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B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0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85725</xdr:rowOff>
    </xdr:from>
    <xdr:to>
      <xdr:col>15</xdr:col>
      <xdr:colOff>394970</xdr:colOff>
      <xdr:row>35</xdr:row>
      <xdr:rowOff>360045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B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35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92075</xdr:colOff>
      <xdr:row>36</xdr:row>
      <xdr:rowOff>114300</xdr:rowOff>
    </xdr:from>
    <xdr:to>
      <xdr:col>9</xdr:col>
      <xdr:colOff>366395</xdr:colOff>
      <xdr:row>36</xdr:row>
      <xdr:rowOff>388620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B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1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92075</xdr:colOff>
      <xdr:row>36</xdr:row>
      <xdr:rowOff>114300</xdr:rowOff>
    </xdr:from>
    <xdr:to>
      <xdr:col>10</xdr:col>
      <xdr:colOff>366395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B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9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92075</xdr:colOff>
      <xdr:row>36</xdr:row>
      <xdr:rowOff>114300</xdr:rowOff>
    </xdr:from>
    <xdr:to>
      <xdr:col>11</xdr:col>
      <xdr:colOff>366395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B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27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92075</xdr:colOff>
      <xdr:row>36</xdr:row>
      <xdr:rowOff>114300</xdr:rowOff>
    </xdr:from>
    <xdr:to>
      <xdr:col>12</xdr:col>
      <xdr:colOff>366395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B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92075</xdr:colOff>
      <xdr:row>36</xdr:row>
      <xdr:rowOff>114300</xdr:rowOff>
    </xdr:from>
    <xdr:to>
      <xdr:col>13</xdr:col>
      <xdr:colOff>366395</xdr:colOff>
      <xdr:row>36</xdr:row>
      <xdr:rowOff>388620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B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42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92075</xdr:colOff>
      <xdr:row>36</xdr:row>
      <xdr:rowOff>114300</xdr:rowOff>
    </xdr:from>
    <xdr:to>
      <xdr:col>14</xdr:col>
      <xdr:colOff>366395</xdr:colOff>
      <xdr:row>36</xdr:row>
      <xdr:rowOff>379095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B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050" y="160210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85725</xdr:rowOff>
    </xdr:from>
    <xdr:to>
      <xdr:col>15</xdr:col>
      <xdr:colOff>394970</xdr:colOff>
      <xdr:row>36</xdr:row>
      <xdr:rowOff>360045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B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992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92075</xdr:colOff>
      <xdr:row>37</xdr:row>
      <xdr:rowOff>114300</xdr:rowOff>
    </xdr:from>
    <xdr:to>
      <xdr:col>9</xdr:col>
      <xdr:colOff>366395</xdr:colOff>
      <xdr:row>37</xdr:row>
      <xdr:rowOff>388620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B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1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92075</xdr:colOff>
      <xdr:row>37</xdr:row>
      <xdr:rowOff>114300</xdr:rowOff>
    </xdr:from>
    <xdr:to>
      <xdr:col>10</xdr:col>
      <xdr:colOff>366395</xdr:colOff>
      <xdr:row>37</xdr:row>
      <xdr:rowOff>388620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B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9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92075</xdr:colOff>
      <xdr:row>37</xdr:row>
      <xdr:rowOff>114300</xdr:rowOff>
    </xdr:from>
    <xdr:to>
      <xdr:col>11</xdr:col>
      <xdr:colOff>366395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B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27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92075</xdr:colOff>
      <xdr:row>37</xdr:row>
      <xdr:rowOff>114300</xdr:rowOff>
    </xdr:from>
    <xdr:to>
      <xdr:col>12</xdr:col>
      <xdr:colOff>365843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B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92075</xdr:colOff>
      <xdr:row>37</xdr:row>
      <xdr:rowOff>114300</xdr:rowOff>
    </xdr:from>
    <xdr:to>
      <xdr:col>13</xdr:col>
      <xdr:colOff>365843</xdr:colOff>
      <xdr:row>37</xdr:row>
      <xdr:rowOff>388620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B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42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92075</xdr:colOff>
      <xdr:row>37</xdr:row>
      <xdr:rowOff>114300</xdr:rowOff>
    </xdr:from>
    <xdr:to>
      <xdr:col>14</xdr:col>
      <xdr:colOff>366395</xdr:colOff>
      <xdr:row>37</xdr:row>
      <xdr:rowOff>388620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B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0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85725</xdr:rowOff>
    </xdr:from>
    <xdr:to>
      <xdr:col>15</xdr:col>
      <xdr:colOff>394970</xdr:colOff>
      <xdr:row>37</xdr:row>
      <xdr:rowOff>360045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B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49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92075</xdr:colOff>
      <xdr:row>38</xdr:row>
      <xdr:rowOff>114300</xdr:rowOff>
    </xdr:from>
    <xdr:to>
      <xdr:col>9</xdr:col>
      <xdr:colOff>366395</xdr:colOff>
      <xdr:row>38</xdr:row>
      <xdr:rowOff>388620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B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1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92075</xdr:colOff>
      <xdr:row>38</xdr:row>
      <xdr:rowOff>114300</xdr:rowOff>
    </xdr:from>
    <xdr:to>
      <xdr:col>10</xdr:col>
      <xdr:colOff>366395</xdr:colOff>
      <xdr:row>38</xdr:row>
      <xdr:rowOff>388620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B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9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92075</xdr:colOff>
      <xdr:row>38</xdr:row>
      <xdr:rowOff>114300</xdr:rowOff>
    </xdr:from>
    <xdr:to>
      <xdr:col>11</xdr:col>
      <xdr:colOff>366395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B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27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92075</xdr:colOff>
      <xdr:row>38</xdr:row>
      <xdr:rowOff>114300</xdr:rowOff>
    </xdr:from>
    <xdr:to>
      <xdr:col>12</xdr:col>
      <xdr:colOff>366395</xdr:colOff>
      <xdr:row>38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B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34</xdr:row>
      <xdr:rowOff>114300</xdr:rowOff>
    </xdr:from>
    <xdr:to>
      <xdr:col>21</xdr:col>
      <xdr:colOff>394418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B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34</xdr:row>
      <xdr:rowOff>114300</xdr:rowOff>
    </xdr:from>
    <xdr:to>
      <xdr:col>22</xdr:col>
      <xdr:colOff>394418</xdr:colOff>
      <xdr:row>34</xdr:row>
      <xdr:rowOff>388620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B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34</xdr:row>
      <xdr:rowOff>95250</xdr:rowOff>
    </xdr:from>
    <xdr:to>
      <xdr:col>23</xdr:col>
      <xdr:colOff>394970</xdr:colOff>
      <xdr:row>34</xdr:row>
      <xdr:rowOff>369570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B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5087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35</xdr:row>
      <xdr:rowOff>114300</xdr:rowOff>
    </xdr:from>
    <xdr:to>
      <xdr:col>17</xdr:col>
      <xdr:colOff>394970</xdr:colOff>
      <xdr:row>35</xdr:row>
      <xdr:rowOff>388620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B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35</xdr:row>
      <xdr:rowOff>114300</xdr:rowOff>
    </xdr:from>
    <xdr:to>
      <xdr:col>18</xdr:col>
      <xdr:colOff>394970</xdr:colOff>
      <xdr:row>35</xdr:row>
      <xdr:rowOff>388620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B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35</xdr:row>
      <xdr:rowOff>114300</xdr:rowOff>
    </xdr:from>
    <xdr:to>
      <xdr:col>19</xdr:col>
      <xdr:colOff>394970</xdr:colOff>
      <xdr:row>35</xdr:row>
      <xdr:rowOff>388620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B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35</xdr:row>
      <xdr:rowOff>114300</xdr:rowOff>
    </xdr:from>
    <xdr:to>
      <xdr:col>20</xdr:col>
      <xdr:colOff>394970</xdr:colOff>
      <xdr:row>35</xdr:row>
      <xdr:rowOff>388620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B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35</xdr:row>
      <xdr:rowOff>114300</xdr:rowOff>
    </xdr:from>
    <xdr:to>
      <xdr:col>21</xdr:col>
      <xdr:colOff>394418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B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35</xdr:row>
      <xdr:rowOff>114300</xdr:rowOff>
    </xdr:from>
    <xdr:to>
      <xdr:col>22</xdr:col>
      <xdr:colOff>394418</xdr:colOff>
      <xdr:row>35</xdr:row>
      <xdr:rowOff>388620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B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35</xdr:row>
      <xdr:rowOff>95250</xdr:rowOff>
    </xdr:from>
    <xdr:to>
      <xdr:col>23</xdr:col>
      <xdr:colOff>394970</xdr:colOff>
      <xdr:row>35</xdr:row>
      <xdr:rowOff>369570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B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36</xdr:row>
      <xdr:rowOff>114300</xdr:rowOff>
    </xdr:from>
    <xdr:to>
      <xdr:col>17</xdr:col>
      <xdr:colOff>394970</xdr:colOff>
      <xdr:row>36</xdr:row>
      <xdr:rowOff>388620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B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36</xdr:row>
      <xdr:rowOff>114300</xdr:rowOff>
    </xdr:from>
    <xdr:to>
      <xdr:col>18</xdr:col>
      <xdr:colOff>394970</xdr:colOff>
      <xdr:row>36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B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36</xdr:row>
      <xdr:rowOff>114300</xdr:rowOff>
    </xdr:from>
    <xdr:to>
      <xdr:col>19</xdr:col>
      <xdr:colOff>394970</xdr:colOff>
      <xdr:row>36</xdr:row>
      <xdr:rowOff>388620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B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36</xdr:row>
      <xdr:rowOff>114300</xdr:rowOff>
    </xdr:from>
    <xdr:to>
      <xdr:col>20</xdr:col>
      <xdr:colOff>394970</xdr:colOff>
      <xdr:row>36</xdr:row>
      <xdr:rowOff>388620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B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36</xdr:row>
      <xdr:rowOff>114300</xdr:rowOff>
    </xdr:from>
    <xdr:to>
      <xdr:col>21</xdr:col>
      <xdr:colOff>394970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B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36</xdr:row>
      <xdr:rowOff>114300</xdr:rowOff>
    </xdr:from>
    <xdr:to>
      <xdr:col>22</xdr:col>
      <xdr:colOff>394970</xdr:colOff>
      <xdr:row>36</xdr:row>
      <xdr:rowOff>388620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B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36</xdr:row>
      <xdr:rowOff>95250</xdr:rowOff>
    </xdr:from>
    <xdr:to>
      <xdr:col>23</xdr:col>
      <xdr:colOff>394970</xdr:colOff>
      <xdr:row>36</xdr:row>
      <xdr:rowOff>360045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B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0020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37</xdr:row>
      <xdr:rowOff>114300</xdr:rowOff>
    </xdr:from>
    <xdr:to>
      <xdr:col>17</xdr:col>
      <xdr:colOff>394970</xdr:colOff>
      <xdr:row>37</xdr:row>
      <xdr:rowOff>388620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B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37</xdr:row>
      <xdr:rowOff>114300</xdr:rowOff>
    </xdr:from>
    <xdr:to>
      <xdr:col>18</xdr:col>
      <xdr:colOff>394970</xdr:colOff>
      <xdr:row>37</xdr:row>
      <xdr:rowOff>388620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B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37</xdr:row>
      <xdr:rowOff>114300</xdr:rowOff>
    </xdr:from>
    <xdr:to>
      <xdr:col>19</xdr:col>
      <xdr:colOff>394970</xdr:colOff>
      <xdr:row>37</xdr:row>
      <xdr:rowOff>388620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B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37</xdr:row>
      <xdr:rowOff>114300</xdr:rowOff>
    </xdr:from>
    <xdr:to>
      <xdr:col>20</xdr:col>
      <xdr:colOff>394970</xdr:colOff>
      <xdr:row>37</xdr:row>
      <xdr:rowOff>388620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B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37</xdr:row>
      <xdr:rowOff>114300</xdr:rowOff>
    </xdr:from>
    <xdr:to>
      <xdr:col>21</xdr:col>
      <xdr:colOff>394970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B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37</xdr:row>
      <xdr:rowOff>114300</xdr:rowOff>
    </xdr:from>
    <xdr:to>
      <xdr:col>22</xdr:col>
      <xdr:colOff>394418</xdr:colOff>
      <xdr:row>37</xdr:row>
      <xdr:rowOff>388620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B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37</xdr:row>
      <xdr:rowOff>95250</xdr:rowOff>
    </xdr:from>
    <xdr:to>
      <xdr:col>23</xdr:col>
      <xdr:colOff>394418</xdr:colOff>
      <xdr:row>37</xdr:row>
      <xdr:rowOff>369570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B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459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38</xdr:row>
      <xdr:rowOff>114300</xdr:rowOff>
    </xdr:from>
    <xdr:to>
      <xdr:col>17</xdr:col>
      <xdr:colOff>394970</xdr:colOff>
      <xdr:row>38</xdr:row>
      <xdr:rowOff>388620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B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38</xdr:row>
      <xdr:rowOff>114300</xdr:rowOff>
    </xdr:from>
    <xdr:to>
      <xdr:col>18</xdr:col>
      <xdr:colOff>394970</xdr:colOff>
      <xdr:row>38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B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38</xdr:row>
      <xdr:rowOff>114300</xdr:rowOff>
    </xdr:from>
    <xdr:to>
      <xdr:col>19</xdr:col>
      <xdr:colOff>394970</xdr:colOff>
      <xdr:row>38</xdr:row>
      <xdr:rowOff>388620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B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38</xdr:row>
      <xdr:rowOff>114300</xdr:rowOff>
    </xdr:from>
    <xdr:to>
      <xdr:col>20</xdr:col>
      <xdr:colOff>394970</xdr:colOff>
      <xdr:row>38</xdr:row>
      <xdr:rowOff>388620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B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38</xdr:row>
      <xdr:rowOff>114300</xdr:rowOff>
    </xdr:from>
    <xdr:to>
      <xdr:col>21</xdr:col>
      <xdr:colOff>394970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B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38</xdr:row>
      <xdr:rowOff>114300</xdr:rowOff>
    </xdr:from>
    <xdr:to>
      <xdr:col>22</xdr:col>
      <xdr:colOff>394970</xdr:colOff>
      <xdr:row>38</xdr:row>
      <xdr:rowOff>388620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B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38</xdr:row>
      <xdr:rowOff>95250</xdr:rowOff>
    </xdr:from>
    <xdr:to>
      <xdr:col>23</xdr:col>
      <xdr:colOff>394418</xdr:colOff>
      <xdr:row>38</xdr:row>
      <xdr:rowOff>369570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B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916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7</xdr:row>
      <xdr:rowOff>114300</xdr:rowOff>
    </xdr:from>
    <xdr:to>
      <xdr:col>12</xdr:col>
      <xdr:colOff>384893</xdr:colOff>
      <xdr:row>7</xdr:row>
      <xdr:rowOff>388620</xdr:rowOff>
    </xdr:to>
    <xdr:pic>
      <xdr:nvPicPr>
        <xdr:cNvPr id="369" name="Image 368">
          <a:extLst>
            <a:ext uri="{FF2B5EF4-FFF2-40B4-BE49-F238E27FC236}">
              <a16:creationId xmlns:a16="http://schemas.microsoft.com/office/drawing/2014/main" id="{00000000-0008-0000-0B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3533775"/>
          <a:ext cx="273768" cy="2743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7</xdr:row>
      <xdr:rowOff>114300</xdr:rowOff>
    </xdr:from>
    <xdr:to>
      <xdr:col>1</xdr:col>
      <xdr:colOff>375368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7</xdr:row>
      <xdr:rowOff>114300</xdr:rowOff>
    </xdr:from>
    <xdr:to>
      <xdr:col>2</xdr:col>
      <xdr:colOff>375920</xdr:colOff>
      <xdr:row>7</xdr:row>
      <xdr:rowOff>388620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7</xdr:row>
      <xdr:rowOff>114300</xdr:rowOff>
    </xdr:from>
    <xdr:to>
      <xdr:col>3</xdr:col>
      <xdr:colOff>375920</xdr:colOff>
      <xdr:row>7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7</xdr:row>
      <xdr:rowOff>114300</xdr:rowOff>
    </xdr:from>
    <xdr:to>
      <xdr:col>4</xdr:col>
      <xdr:colOff>375920</xdr:colOff>
      <xdr:row>7</xdr:row>
      <xdr:rowOff>388620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7</xdr:row>
      <xdr:rowOff>114300</xdr:rowOff>
    </xdr:from>
    <xdr:to>
      <xdr:col>5</xdr:col>
      <xdr:colOff>375920</xdr:colOff>
      <xdr:row>7</xdr:row>
      <xdr:rowOff>388620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7</xdr:row>
      <xdr:rowOff>114300</xdr:rowOff>
    </xdr:from>
    <xdr:to>
      <xdr:col>6</xdr:col>
      <xdr:colOff>375920</xdr:colOff>
      <xdr:row>7</xdr:row>
      <xdr:rowOff>388620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7</xdr:row>
      <xdr:rowOff>114300</xdr:rowOff>
    </xdr:from>
    <xdr:to>
      <xdr:col>7</xdr:col>
      <xdr:colOff>384893</xdr:colOff>
      <xdr:row>7</xdr:row>
      <xdr:rowOff>388620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8</xdr:row>
      <xdr:rowOff>114300</xdr:rowOff>
    </xdr:from>
    <xdr:to>
      <xdr:col>1</xdr:col>
      <xdr:colOff>375368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8</xdr:row>
      <xdr:rowOff>114300</xdr:rowOff>
    </xdr:from>
    <xdr:to>
      <xdr:col>2</xdr:col>
      <xdr:colOff>375920</xdr:colOff>
      <xdr:row>8</xdr:row>
      <xdr:rowOff>388620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8</xdr:row>
      <xdr:rowOff>114300</xdr:rowOff>
    </xdr:from>
    <xdr:to>
      <xdr:col>3</xdr:col>
      <xdr:colOff>375920</xdr:colOff>
      <xdr:row>8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8</xdr:row>
      <xdr:rowOff>114300</xdr:rowOff>
    </xdr:from>
    <xdr:to>
      <xdr:col>4</xdr:col>
      <xdr:colOff>375920</xdr:colOff>
      <xdr:row>8</xdr:row>
      <xdr:rowOff>388620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8</xdr:row>
      <xdr:rowOff>114300</xdr:rowOff>
    </xdr:from>
    <xdr:to>
      <xdr:col>5</xdr:col>
      <xdr:colOff>375920</xdr:colOff>
      <xdr:row>8</xdr:row>
      <xdr:rowOff>388620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8</xdr:row>
      <xdr:rowOff>114300</xdr:rowOff>
    </xdr:from>
    <xdr:to>
      <xdr:col>6</xdr:col>
      <xdr:colOff>375920</xdr:colOff>
      <xdr:row>8</xdr:row>
      <xdr:rowOff>388620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8</xdr:row>
      <xdr:rowOff>114300</xdr:rowOff>
    </xdr:from>
    <xdr:to>
      <xdr:col>7</xdr:col>
      <xdr:colOff>385445</xdr:colOff>
      <xdr:row>8</xdr:row>
      <xdr:rowOff>388620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9</xdr:row>
      <xdr:rowOff>114300</xdr:rowOff>
    </xdr:from>
    <xdr:to>
      <xdr:col>1</xdr:col>
      <xdr:colOff>375920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9</xdr:row>
      <xdr:rowOff>114300</xdr:rowOff>
    </xdr:from>
    <xdr:to>
      <xdr:col>2</xdr:col>
      <xdr:colOff>375920</xdr:colOff>
      <xdr:row>9</xdr:row>
      <xdr:rowOff>379095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44481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9</xdr:row>
      <xdr:rowOff>114300</xdr:rowOff>
    </xdr:from>
    <xdr:to>
      <xdr:col>3</xdr:col>
      <xdr:colOff>375920</xdr:colOff>
      <xdr:row>9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9</xdr:row>
      <xdr:rowOff>114300</xdr:rowOff>
    </xdr:from>
    <xdr:to>
      <xdr:col>4</xdr:col>
      <xdr:colOff>375920</xdr:colOff>
      <xdr:row>9</xdr:row>
      <xdr:rowOff>388620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9</xdr:row>
      <xdr:rowOff>114300</xdr:rowOff>
    </xdr:from>
    <xdr:to>
      <xdr:col>5</xdr:col>
      <xdr:colOff>375920</xdr:colOff>
      <xdr:row>9</xdr:row>
      <xdr:rowOff>388620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9</xdr:row>
      <xdr:rowOff>114300</xdr:rowOff>
    </xdr:from>
    <xdr:to>
      <xdr:col>6</xdr:col>
      <xdr:colOff>375920</xdr:colOff>
      <xdr:row>9</xdr:row>
      <xdr:rowOff>388620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9</xdr:row>
      <xdr:rowOff>114300</xdr:rowOff>
    </xdr:from>
    <xdr:to>
      <xdr:col>7</xdr:col>
      <xdr:colOff>385445</xdr:colOff>
      <xdr:row>9</xdr:row>
      <xdr:rowOff>388620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10</xdr:row>
      <xdr:rowOff>114300</xdr:rowOff>
    </xdr:from>
    <xdr:to>
      <xdr:col>1</xdr:col>
      <xdr:colOff>375368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10</xdr:row>
      <xdr:rowOff>114300</xdr:rowOff>
    </xdr:from>
    <xdr:to>
      <xdr:col>2</xdr:col>
      <xdr:colOff>375368</xdr:colOff>
      <xdr:row>10</xdr:row>
      <xdr:rowOff>388620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10</xdr:row>
      <xdr:rowOff>114300</xdr:rowOff>
    </xdr:from>
    <xdr:to>
      <xdr:col>3</xdr:col>
      <xdr:colOff>375920</xdr:colOff>
      <xdr:row>10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10</xdr:row>
      <xdr:rowOff>114300</xdr:rowOff>
    </xdr:from>
    <xdr:to>
      <xdr:col>4</xdr:col>
      <xdr:colOff>375920</xdr:colOff>
      <xdr:row>10</xdr:row>
      <xdr:rowOff>388620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10</xdr:row>
      <xdr:rowOff>114300</xdr:rowOff>
    </xdr:from>
    <xdr:to>
      <xdr:col>5</xdr:col>
      <xdr:colOff>375920</xdr:colOff>
      <xdr:row>10</xdr:row>
      <xdr:rowOff>388620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10</xdr:row>
      <xdr:rowOff>114300</xdr:rowOff>
    </xdr:from>
    <xdr:to>
      <xdr:col>6</xdr:col>
      <xdr:colOff>375920</xdr:colOff>
      <xdr:row>10</xdr:row>
      <xdr:rowOff>388620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10</xdr:row>
      <xdr:rowOff>114300</xdr:rowOff>
    </xdr:from>
    <xdr:to>
      <xdr:col>7</xdr:col>
      <xdr:colOff>385445</xdr:colOff>
      <xdr:row>10</xdr:row>
      <xdr:rowOff>388620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11</xdr:row>
      <xdr:rowOff>114300</xdr:rowOff>
    </xdr:from>
    <xdr:to>
      <xdr:col>1</xdr:col>
      <xdr:colOff>375368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11</xdr:row>
      <xdr:rowOff>114300</xdr:rowOff>
    </xdr:from>
    <xdr:to>
      <xdr:col>2</xdr:col>
      <xdr:colOff>375368</xdr:colOff>
      <xdr:row>11</xdr:row>
      <xdr:rowOff>388620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11</xdr:row>
      <xdr:rowOff>114300</xdr:rowOff>
    </xdr:from>
    <xdr:to>
      <xdr:col>3</xdr:col>
      <xdr:colOff>375920</xdr:colOff>
      <xdr:row>11</xdr:row>
      <xdr:rowOff>388620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7</xdr:row>
      <xdr:rowOff>114300</xdr:rowOff>
    </xdr:from>
    <xdr:to>
      <xdr:col>12</xdr:col>
      <xdr:colOff>394970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7</xdr:row>
      <xdr:rowOff>114300</xdr:rowOff>
    </xdr:from>
    <xdr:to>
      <xdr:col>13</xdr:col>
      <xdr:colOff>394970</xdr:colOff>
      <xdr:row>7</xdr:row>
      <xdr:rowOff>388620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7</xdr:row>
      <xdr:rowOff>114300</xdr:rowOff>
    </xdr:from>
    <xdr:to>
      <xdr:col>14</xdr:col>
      <xdr:colOff>394970</xdr:colOff>
      <xdr:row>7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7</xdr:row>
      <xdr:rowOff>114300</xdr:rowOff>
    </xdr:from>
    <xdr:to>
      <xdr:col>15</xdr:col>
      <xdr:colOff>394970</xdr:colOff>
      <xdr:row>7</xdr:row>
      <xdr:rowOff>388620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8</xdr:row>
      <xdr:rowOff>114300</xdr:rowOff>
    </xdr:from>
    <xdr:to>
      <xdr:col>9</xdr:col>
      <xdr:colOff>394418</xdr:colOff>
      <xdr:row>8</xdr:row>
      <xdr:rowOff>388620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8</xdr:row>
      <xdr:rowOff>114300</xdr:rowOff>
    </xdr:from>
    <xdr:to>
      <xdr:col>10</xdr:col>
      <xdr:colOff>394418</xdr:colOff>
      <xdr:row>8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8</xdr:row>
      <xdr:rowOff>114300</xdr:rowOff>
    </xdr:from>
    <xdr:to>
      <xdr:col>11</xdr:col>
      <xdr:colOff>394970</xdr:colOff>
      <xdr:row>8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8</xdr:row>
      <xdr:rowOff>114300</xdr:rowOff>
    </xdr:from>
    <xdr:to>
      <xdr:col>12</xdr:col>
      <xdr:colOff>394970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8</xdr:row>
      <xdr:rowOff>114300</xdr:rowOff>
    </xdr:from>
    <xdr:to>
      <xdr:col>13</xdr:col>
      <xdr:colOff>394970</xdr:colOff>
      <xdr:row>8</xdr:row>
      <xdr:rowOff>388620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8</xdr:row>
      <xdr:rowOff>114300</xdr:rowOff>
    </xdr:from>
    <xdr:to>
      <xdr:col>14</xdr:col>
      <xdr:colOff>394970</xdr:colOff>
      <xdr:row>8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8</xdr:row>
      <xdr:rowOff>114300</xdr:rowOff>
    </xdr:from>
    <xdr:to>
      <xdr:col>15</xdr:col>
      <xdr:colOff>394970</xdr:colOff>
      <xdr:row>8</xdr:row>
      <xdr:rowOff>388620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9</xdr:row>
      <xdr:rowOff>114300</xdr:rowOff>
    </xdr:from>
    <xdr:to>
      <xdr:col>9</xdr:col>
      <xdr:colOff>394970</xdr:colOff>
      <xdr:row>9</xdr:row>
      <xdr:rowOff>388620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9</xdr:row>
      <xdr:rowOff>114300</xdr:rowOff>
    </xdr:from>
    <xdr:to>
      <xdr:col>10</xdr:col>
      <xdr:colOff>394970</xdr:colOff>
      <xdr:row>9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9</xdr:row>
      <xdr:rowOff>114300</xdr:rowOff>
    </xdr:from>
    <xdr:to>
      <xdr:col>11</xdr:col>
      <xdr:colOff>394970</xdr:colOff>
      <xdr:row>9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9</xdr:row>
      <xdr:rowOff>114300</xdr:rowOff>
    </xdr:from>
    <xdr:to>
      <xdr:col>12</xdr:col>
      <xdr:colOff>394970</xdr:colOff>
      <xdr:row>9</xdr:row>
      <xdr:rowOff>379095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4481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9</xdr:row>
      <xdr:rowOff>114300</xdr:rowOff>
    </xdr:from>
    <xdr:to>
      <xdr:col>13</xdr:col>
      <xdr:colOff>394970</xdr:colOff>
      <xdr:row>9</xdr:row>
      <xdr:rowOff>388620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9</xdr:row>
      <xdr:rowOff>114300</xdr:rowOff>
    </xdr:from>
    <xdr:to>
      <xdr:col>14</xdr:col>
      <xdr:colOff>394970</xdr:colOff>
      <xdr:row>9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9</xdr:row>
      <xdr:rowOff>114300</xdr:rowOff>
    </xdr:from>
    <xdr:to>
      <xdr:col>15</xdr:col>
      <xdr:colOff>394970</xdr:colOff>
      <xdr:row>9</xdr:row>
      <xdr:rowOff>388620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10</xdr:row>
      <xdr:rowOff>114300</xdr:rowOff>
    </xdr:from>
    <xdr:to>
      <xdr:col>9</xdr:col>
      <xdr:colOff>394970</xdr:colOff>
      <xdr:row>10</xdr:row>
      <xdr:rowOff>388620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</xdr:row>
      <xdr:rowOff>114300</xdr:rowOff>
    </xdr:from>
    <xdr:to>
      <xdr:col>10</xdr:col>
      <xdr:colOff>394970</xdr:colOff>
      <xdr:row>10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10</xdr:row>
      <xdr:rowOff>114300</xdr:rowOff>
    </xdr:from>
    <xdr:to>
      <xdr:col>11</xdr:col>
      <xdr:colOff>394418</xdr:colOff>
      <xdr:row>10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10</xdr:row>
      <xdr:rowOff>114300</xdr:rowOff>
    </xdr:from>
    <xdr:to>
      <xdr:col>12</xdr:col>
      <xdr:colOff>394418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10</xdr:row>
      <xdr:rowOff>114300</xdr:rowOff>
    </xdr:from>
    <xdr:to>
      <xdr:col>13</xdr:col>
      <xdr:colOff>394970</xdr:colOff>
      <xdr:row>10</xdr:row>
      <xdr:rowOff>388620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10</xdr:row>
      <xdr:rowOff>114300</xdr:rowOff>
    </xdr:from>
    <xdr:to>
      <xdr:col>14</xdr:col>
      <xdr:colOff>394970</xdr:colOff>
      <xdr:row>10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10</xdr:row>
      <xdr:rowOff>114300</xdr:rowOff>
    </xdr:from>
    <xdr:to>
      <xdr:col>15</xdr:col>
      <xdr:colOff>394970</xdr:colOff>
      <xdr:row>10</xdr:row>
      <xdr:rowOff>388620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11</xdr:row>
      <xdr:rowOff>114300</xdr:rowOff>
    </xdr:from>
    <xdr:to>
      <xdr:col>9</xdr:col>
      <xdr:colOff>394970</xdr:colOff>
      <xdr:row>11</xdr:row>
      <xdr:rowOff>388620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11</xdr:row>
      <xdr:rowOff>114300</xdr:rowOff>
    </xdr:from>
    <xdr:to>
      <xdr:col>10</xdr:col>
      <xdr:colOff>394970</xdr:colOff>
      <xdr:row>11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11</xdr:row>
      <xdr:rowOff>114300</xdr:rowOff>
    </xdr:from>
    <xdr:to>
      <xdr:col>11</xdr:col>
      <xdr:colOff>394418</xdr:colOff>
      <xdr:row>11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7</xdr:row>
      <xdr:rowOff>114300</xdr:rowOff>
    </xdr:from>
    <xdr:to>
      <xdr:col>20</xdr:col>
      <xdr:colOff>375368</xdr:colOff>
      <xdr:row>7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7</xdr:row>
      <xdr:rowOff>114300</xdr:rowOff>
    </xdr:from>
    <xdr:to>
      <xdr:col>21</xdr:col>
      <xdr:colOff>375920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7</xdr:row>
      <xdr:rowOff>114300</xdr:rowOff>
    </xdr:from>
    <xdr:to>
      <xdr:col>22</xdr:col>
      <xdr:colOff>375920</xdr:colOff>
      <xdr:row>7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7</xdr:row>
      <xdr:rowOff>104775</xdr:rowOff>
    </xdr:from>
    <xdr:to>
      <xdr:col>23</xdr:col>
      <xdr:colOff>404495</xdr:colOff>
      <xdr:row>7</xdr:row>
      <xdr:rowOff>379095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524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8</xdr:row>
      <xdr:rowOff>114300</xdr:rowOff>
    </xdr:from>
    <xdr:to>
      <xdr:col>17</xdr:col>
      <xdr:colOff>375920</xdr:colOff>
      <xdr:row>8</xdr:row>
      <xdr:rowOff>388620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8</xdr:row>
      <xdr:rowOff>114300</xdr:rowOff>
    </xdr:from>
    <xdr:to>
      <xdr:col>18</xdr:col>
      <xdr:colOff>375920</xdr:colOff>
      <xdr:row>8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8</xdr:row>
      <xdr:rowOff>114300</xdr:rowOff>
    </xdr:from>
    <xdr:to>
      <xdr:col>19</xdr:col>
      <xdr:colOff>375368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8</xdr:row>
      <xdr:rowOff>114300</xdr:rowOff>
    </xdr:from>
    <xdr:to>
      <xdr:col>20</xdr:col>
      <xdr:colOff>375368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8</xdr:row>
      <xdr:rowOff>114300</xdr:rowOff>
    </xdr:from>
    <xdr:to>
      <xdr:col>21</xdr:col>
      <xdr:colOff>375920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8</xdr:row>
      <xdr:rowOff>114300</xdr:rowOff>
    </xdr:from>
    <xdr:to>
      <xdr:col>22</xdr:col>
      <xdr:colOff>375920</xdr:colOff>
      <xdr:row>8</xdr:row>
      <xdr:rowOff>388620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8</xdr:row>
      <xdr:rowOff>104775</xdr:rowOff>
    </xdr:from>
    <xdr:to>
      <xdr:col>23</xdr:col>
      <xdr:colOff>404495</xdr:colOff>
      <xdr:row>8</xdr:row>
      <xdr:rowOff>379095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9</xdr:row>
      <xdr:rowOff>114300</xdr:rowOff>
    </xdr:from>
    <xdr:to>
      <xdr:col>17</xdr:col>
      <xdr:colOff>375920</xdr:colOff>
      <xdr:row>9</xdr:row>
      <xdr:rowOff>388620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9</xdr:row>
      <xdr:rowOff>114300</xdr:rowOff>
    </xdr:from>
    <xdr:to>
      <xdr:col>18</xdr:col>
      <xdr:colOff>375920</xdr:colOff>
      <xdr:row>9</xdr:row>
      <xdr:rowOff>388620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9</xdr:row>
      <xdr:rowOff>114300</xdr:rowOff>
    </xdr:from>
    <xdr:to>
      <xdr:col>19</xdr:col>
      <xdr:colOff>375920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9</xdr:row>
      <xdr:rowOff>114300</xdr:rowOff>
    </xdr:from>
    <xdr:to>
      <xdr:col>20</xdr:col>
      <xdr:colOff>375920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9</xdr:row>
      <xdr:rowOff>114300</xdr:rowOff>
    </xdr:from>
    <xdr:to>
      <xdr:col>21</xdr:col>
      <xdr:colOff>375920</xdr:colOff>
      <xdr:row>9</xdr:row>
      <xdr:rowOff>379095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44481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9</xdr:row>
      <xdr:rowOff>114300</xdr:rowOff>
    </xdr:from>
    <xdr:to>
      <xdr:col>22</xdr:col>
      <xdr:colOff>375920</xdr:colOff>
      <xdr:row>9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9</xdr:row>
      <xdr:rowOff>104775</xdr:rowOff>
    </xdr:from>
    <xdr:to>
      <xdr:col>23</xdr:col>
      <xdr:colOff>404495</xdr:colOff>
      <xdr:row>9</xdr:row>
      <xdr:rowOff>379095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10</xdr:row>
      <xdr:rowOff>114300</xdr:rowOff>
    </xdr:from>
    <xdr:to>
      <xdr:col>17</xdr:col>
      <xdr:colOff>394970</xdr:colOff>
      <xdr:row>10</xdr:row>
      <xdr:rowOff>388620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10</xdr:row>
      <xdr:rowOff>114300</xdr:rowOff>
    </xdr:from>
    <xdr:to>
      <xdr:col>18</xdr:col>
      <xdr:colOff>394970</xdr:colOff>
      <xdr:row>10</xdr:row>
      <xdr:rowOff>388620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10</xdr:row>
      <xdr:rowOff>114300</xdr:rowOff>
    </xdr:from>
    <xdr:to>
      <xdr:col>19</xdr:col>
      <xdr:colOff>394970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10</xdr:row>
      <xdr:rowOff>114300</xdr:rowOff>
    </xdr:from>
    <xdr:to>
      <xdr:col>20</xdr:col>
      <xdr:colOff>394418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10</xdr:row>
      <xdr:rowOff>114300</xdr:rowOff>
    </xdr:from>
    <xdr:to>
      <xdr:col>21</xdr:col>
      <xdr:colOff>394418</xdr:colOff>
      <xdr:row>10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10</xdr:row>
      <xdr:rowOff>114300</xdr:rowOff>
    </xdr:from>
    <xdr:to>
      <xdr:col>22</xdr:col>
      <xdr:colOff>394418</xdr:colOff>
      <xdr:row>10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10</xdr:row>
      <xdr:rowOff>104775</xdr:rowOff>
    </xdr:from>
    <xdr:to>
      <xdr:col>23</xdr:col>
      <xdr:colOff>404495</xdr:colOff>
      <xdr:row>10</xdr:row>
      <xdr:rowOff>379095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11</xdr:row>
      <xdr:rowOff>114300</xdr:rowOff>
    </xdr:from>
    <xdr:to>
      <xdr:col>17</xdr:col>
      <xdr:colOff>394970</xdr:colOff>
      <xdr:row>11</xdr:row>
      <xdr:rowOff>388620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11</xdr:row>
      <xdr:rowOff>114300</xdr:rowOff>
    </xdr:from>
    <xdr:to>
      <xdr:col>18</xdr:col>
      <xdr:colOff>394970</xdr:colOff>
      <xdr:row>11</xdr:row>
      <xdr:rowOff>388620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11</xdr:row>
      <xdr:rowOff>114300</xdr:rowOff>
    </xdr:from>
    <xdr:to>
      <xdr:col>19</xdr:col>
      <xdr:colOff>394970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11</xdr:row>
      <xdr:rowOff>114300</xdr:rowOff>
    </xdr:from>
    <xdr:to>
      <xdr:col>20</xdr:col>
      <xdr:colOff>394418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11</xdr:row>
      <xdr:rowOff>114300</xdr:rowOff>
    </xdr:from>
    <xdr:to>
      <xdr:col>21</xdr:col>
      <xdr:colOff>394418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11</xdr:row>
      <xdr:rowOff>114300</xdr:rowOff>
    </xdr:from>
    <xdr:to>
      <xdr:col>22</xdr:col>
      <xdr:colOff>394970</xdr:colOff>
      <xdr:row>11</xdr:row>
      <xdr:rowOff>388620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16</xdr:row>
      <xdr:rowOff>114300</xdr:rowOff>
    </xdr:from>
    <xdr:to>
      <xdr:col>7</xdr:col>
      <xdr:colOff>385445</xdr:colOff>
      <xdr:row>16</xdr:row>
      <xdr:rowOff>388620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17</xdr:row>
      <xdr:rowOff>114300</xdr:rowOff>
    </xdr:from>
    <xdr:to>
      <xdr:col>1</xdr:col>
      <xdr:colOff>375920</xdr:colOff>
      <xdr:row>17</xdr:row>
      <xdr:rowOff>388620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17</xdr:row>
      <xdr:rowOff>114300</xdr:rowOff>
    </xdr:from>
    <xdr:to>
      <xdr:col>2</xdr:col>
      <xdr:colOff>375920</xdr:colOff>
      <xdr:row>17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17</xdr:row>
      <xdr:rowOff>114300</xdr:rowOff>
    </xdr:from>
    <xdr:to>
      <xdr:col>3</xdr:col>
      <xdr:colOff>375920</xdr:colOff>
      <xdr:row>17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17</xdr:row>
      <xdr:rowOff>114300</xdr:rowOff>
    </xdr:from>
    <xdr:to>
      <xdr:col>4</xdr:col>
      <xdr:colOff>375368</xdr:colOff>
      <xdr:row>17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17</xdr:row>
      <xdr:rowOff>114300</xdr:rowOff>
    </xdr:from>
    <xdr:to>
      <xdr:col>5</xdr:col>
      <xdr:colOff>375368</xdr:colOff>
      <xdr:row>17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17</xdr:row>
      <xdr:rowOff>114300</xdr:rowOff>
    </xdr:from>
    <xdr:to>
      <xdr:col>6</xdr:col>
      <xdr:colOff>375920</xdr:colOff>
      <xdr:row>17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17</xdr:row>
      <xdr:rowOff>114300</xdr:rowOff>
    </xdr:from>
    <xdr:to>
      <xdr:col>7</xdr:col>
      <xdr:colOff>385445</xdr:colOff>
      <xdr:row>17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18</xdr:row>
      <xdr:rowOff>114300</xdr:rowOff>
    </xdr:from>
    <xdr:to>
      <xdr:col>1</xdr:col>
      <xdr:colOff>375920</xdr:colOff>
      <xdr:row>18</xdr:row>
      <xdr:rowOff>388620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18</xdr:row>
      <xdr:rowOff>114300</xdr:rowOff>
    </xdr:from>
    <xdr:to>
      <xdr:col>2</xdr:col>
      <xdr:colOff>375920</xdr:colOff>
      <xdr:row>18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18</xdr:row>
      <xdr:rowOff>114300</xdr:rowOff>
    </xdr:from>
    <xdr:to>
      <xdr:col>3</xdr:col>
      <xdr:colOff>375920</xdr:colOff>
      <xdr:row>18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</xdr:row>
      <xdr:rowOff>114300</xdr:rowOff>
    </xdr:from>
    <xdr:to>
      <xdr:col>4</xdr:col>
      <xdr:colOff>375920</xdr:colOff>
      <xdr:row>18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18</xdr:row>
      <xdr:rowOff>114300</xdr:rowOff>
    </xdr:from>
    <xdr:to>
      <xdr:col>5</xdr:col>
      <xdr:colOff>375920</xdr:colOff>
      <xdr:row>18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C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18</xdr:row>
      <xdr:rowOff>114300</xdr:rowOff>
    </xdr:from>
    <xdr:to>
      <xdr:col>6</xdr:col>
      <xdr:colOff>375920</xdr:colOff>
      <xdr:row>18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18</xdr:row>
      <xdr:rowOff>114300</xdr:rowOff>
    </xdr:from>
    <xdr:to>
      <xdr:col>7</xdr:col>
      <xdr:colOff>385445</xdr:colOff>
      <xdr:row>18</xdr:row>
      <xdr:rowOff>379095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83058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19</xdr:row>
      <xdr:rowOff>114300</xdr:rowOff>
    </xdr:from>
    <xdr:to>
      <xdr:col>1</xdr:col>
      <xdr:colOff>375920</xdr:colOff>
      <xdr:row>19</xdr:row>
      <xdr:rowOff>388620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19</xdr:row>
      <xdr:rowOff>114300</xdr:rowOff>
    </xdr:from>
    <xdr:to>
      <xdr:col>2</xdr:col>
      <xdr:colOff>375920</xdr:colOff>
      <xdr:row>19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19</xdr:row>
      <xdr:rowOff>114300</xdr:rowOff>
    </xdr:from>
    <xdr:to>
      <xdr:col>3</xdr:col>
      <xdr:colOff>375920</xdr:colOff>
      <xdr:row>19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C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19</xdr:row>
      <xdr:rowOff>114300</xdr:rowOff>
    </xdr:from>
    <xdr:to>
      <xdr:col>4</xdr:col>
      <xdr:colOff>375920</xdr:colOff>
      <xdr:row>19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C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19</xdr:row>
      <xdr:rowOff>114300</xdr:rowOff>
    </xdr:from>
    <xdr:to>
      <xdr:col>5</xdr:col>
      <xdr:colOff>375920</xdr:colOff>
      <xdr:row>19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C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19</xdr:row>
      <xdr:rowOff>114300</xdr:rowOff>
    </xdr:from>
    <xdr:to>
      <xdr:col>6</xdr:col>
      <xdr:colOff>375368</xdr:colOff>
      <xdr:row>19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C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19</xdr:row>
      <xdr:rowOff>114300</xdr:rowOff>
    </xdr:from>
    <xdr:to>
      <xdr:col>7</xdr:col>
      <xdr:colOff>384893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C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20</xdr:row>
      <xdr:rowOff>114300</xdr:rowOff>
    </xdr:from>
    <xdr:to>
      <xdr:col>1</xdr:col>
      <xdr:colOff>375920</xdr:colOff>
      <xdr:row>20</xdr:row>
      <xdr:rowOff>388620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C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20</xdr:row>
      <xdr:rowOff>114300</xdr:rowOff>
    </xdr:from>
    <xdr:to>
      <xdr:col>2</xdr:col>
      <xdr:colOff>375920</xdr:colOff>
      <xdr:row>20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C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20</xdr:row>
      <xdr:rowOff>114300</xdr:rowOff>
    </xdr:from>
    <xdr:to>
      <xdr:col>3</xdr:col>
      <xdr:colOff>375920</xdr:colOff>
      <xdr:row>20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C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20</xdr:row>
      <xdr:rowOff>114300</xdr:rowOff>
    </xdr:from>
    <xdr:to>
      <xdr:col>4</xdr:col>
      <xdr:colOff>375920</xdr:colOff>
      <xdr:row>20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C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20</xdr:row>
      <xdr:rowOff>114300</xdr:rowOff>
    </xdr:from>
    <xdr:to>
      <xdr:col>5</xdr:col>
      <xdr:colOff>375920</xdr:colOff>
      <xdr:row>20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C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20</xdr:row>
      <xdr:rowOff>114300</xdr:rowOff>
    </xdr:from>
    <xdr:to>
      <xdr:col>6</xdr:col>
      <xdr:colOff>375368</xdr:colOff>
      <xdr:row>20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C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20</xdr:row>
      <xdr:rowOff>114300</xdr:rowOff>
    </xdr:from>
    <xdr:to>
      <xdr:col>7</xdr:col>
      <xdr:colOff>384893</xdr:colOff>
      <xdr:row>20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C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21</xdr:row>
      <xdr:rowOff>114300</xdr:rowOff>
    </xdr:from>
    <xdr:to>
      <xdr:col>1</xdr:col>
      <xdr:colOff>375920</xdr:colOff>
      <xdr:row>21</xdr:row>
      <xdr:rowOff>388620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C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9677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16</xdr:row>
      <xdr:rowOff>114300</xdr:rowOff>
    </xdr:from>
    <xdr:to>
      <xdr:col>10</xdr:col>
      <xdr:colOff>385445</xdr:colOff>
      <xdr:row>16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C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16</xdr:row>
      <xdr:rowOff>114300</xdr:rowOff>
    </xdr:from>
    <xdr:to>
      <xdr:col>11</xdr:col>
      <xdr:colOff>385445</xdr:colOff>
      <xdr:row>16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C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16</xdr:row>
      <xdr:rowOff>114300</xdr:rowOff>
    </xdr:from>
    <xdr:to>
      <xdr:col>12</xdr:col>
      <xdr:colOff>385445</xdr:colOff>
      <xdr:row>16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C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16</xdr:row>
      <xdr:rowOff>114300</xdr:rowOff>
    </xdr:from>
    <xdr:to>
      <xdr:col>13</xdr:col>
      <xdr:colOff>385445</xdr:colOff>
      <xdr:row>16</xdr:row>
      <xdr:rowOff>388620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C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16</xdr:row>
      <xdr:rowOff>114300</xdr:rowOff>
    </xdr:from>
    <xdr:to>
      <xdr:col>14</xdr:col>
      <xdr:colOff>384893</xdr:colOff>
      <xdr:row>16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C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16</xdr:row>
      <xdr:rowOff>123825</xdr:rowOff>
    </xdr:from>
    <xdr:to>
      <xdr:col>15</xdr:col>
      <xdr:colOff>394418</xdr:colOff>
      <xdr:row>16</xdr:row>
      <xdr:rowOff>398145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C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4009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17</xdr:row>
      <xdr:rowOff>114300</xdr:rowOff>
    </xdr:from>
    <xdr:to>
      <xdr:col>9</xdr:col>
      <xdr:colOff>385445</xdr:colOff>
      <xdr:row>17</xdr:row>
      <xdr:rowOff>388620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C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17</xdr:row>
      <xdr:rowOff>114300</xdr:rowOff>
    </xdr:from>
    <xdr:to>
      <xdr:col>10</xdr:col>
      <xdr:colOff>385445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C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17</xdr:row>
      <xdr:rowOff>114300</xdr:rowOff>
    </xdr:from>
    <xdr:to>
      <xdr:col>11</xdr:col>
      <xdr:colOff>385445</xdr:colOff>
      <xdr:row>17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C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17</xdr:row>
      <xdr:rowOff>114300</xdr:rowOff>
    </xdr:from>
    <xdr:to>
      <xdr:col>12</xdr:col>
      <xdr:colOff>385445</xdr:colOff>
      <xdr:row>17</xdr:row>
      <xdr:rowOff>388620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C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17</xdr:row>
      <xdr:rowOff>114300</xdr:rowOff>
    </xdr:from>
    <xdr:to>
      <xdr:col>13</xdr:col>
      <xdr:colOff>385445</xdr:colOff>
      <xdr:row>17</xdr:row>
      <xdr:rowOff>388620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C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17</xdr:row>
      <xdr:rowOff>114300</xdr:rowOff>
    </xdr:from>
    <xdr:to>
      <xdr:col>14</xdr:col>
      <xdr:colOff>385445</xdr:colOff>
      <xdr:row>17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C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17</xdr:row>
      <xdr:rowOff>123825</xdr:rowOff>
    </xdr:from>
    <xdr:to>
      <xdr:col>15</xdr:col>
      <xdr:colOff>394970</xdr:colOff>
      <xdr:row>17</xdr:row>
      <xdr:rowOff>398145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C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18</xdr:row>
      <xdr:rowOff>114300</xdr:rowOff>
    </xdr:from>
    <xdr:to>
      <xdr:col>9</xdr:col>
      <xdr:colOff>385445</xdr:colOff>
      <xdr:row>18</xdr:row>
      <xdr:rowOff>388620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C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18</xdr:row>
      <xdr:rowOff>114300</xdr:rowOff>
    </xdr:from>
    <xdr:to>
      <xdr:col>10</xdr:col>
      <xdr:colOff>385445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C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18</xdr:row>
      <xdr:rowOff>114300</xdr:rowOff>
    </xdr:from>
    <xdr:to>
      <xdr:col>11</xdr:col>
      <xdr:colOff>385445</xdr:colOff>
      <xdr:row>18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C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18</xdr:row>
      <xdr:rowOff>114300</xdr:rowOff>
    </xdr:from>
    <xdr:to>
      <xdr:col>12</xdr:col>
      <xdr:colOff>385445</xdr:colOff>
      <xdr:row>18</xdr:row>
      <xdr:rowOff>388620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C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18</xdr:row>
      <xdr:rowOff>114300</xdr:rowOff>
    </xdr:from>
    <xdr:to>
      <xdr:col>13</xdr:col>
      <xdr:colOff>385445</xdr:colOff>
      <xdr:row>18</xdr:row>
      <xdr:rowOff>388620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C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18</xdr:row>
      <xdr:rowOff>114300</xdr:rowOff>
    </xdr:from>
    <xdr:to>
      <xdr:col>14</xdr:col>
      <xdr:colOff>385445</xdr:colOff>
      <xdr:row>18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C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18</xdr:row>
      <xdr:rowOff>123825</xdr:rowOff>
    </xdr:from>
    <xdr:to>
      <xdr:col>15</xdr:col>
      <xdr:colOff>394418</xdr:colOff>
      <xdr:row>18</xdr:row>
      <xdr:rowOff>398145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C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315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19</xdr:row>
      <xdr:rowOff>114300</xdr:rowOff>
    </xdr:from>
    <xdr:to>
      <xdr:col>9</xdr:col>
      <xdr:colOff>384893</xdr:colOff>
      <xdr:row>19</xdr:row>
      <xdr:rowOff>388620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C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19</xdr:row>
      <xdr:rowOff>114300</xdr:rowOff>
    </xdr:from>
    <xdr:to>
      <xdr:col>10</xdr:col>
      <xdr:colOff>385445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C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19</xdr:row>
      <xdr:rowOff>114300</xdr:rowOff>
    </xdr:from>
    <xdr:to>
      <xdr:col>11</xdr:col>
      <xdr:colOff>385445</xdr:colOff>
      <xdr:row>19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C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19</xdr:row>
      <xdr:rowOff>114300</xdr:rowOff>
    </xdr:from>
    <xdr:to>
      <xdr:col>12</xdr:col>
      <xdr:colOff>385445</xdr:colOff>
      <xdr:row>19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C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19</xdr:row>
      <xdr:rowOff>114300</xdr:rowOff>
    </xdr:from>
    <xdr:to>
      <xdr:col>13</xdr:col>
      <xdr:colOff>385445</xdr:colOff>
      <xdr:row>19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C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19</xdr:row>
      <xdr:rowOff>114300</xdr:rowOff>
    </xdr:from>
    <xdr:to>
      <xdr:col>14</xdr:col>
      <xdr:colOff>385445</xdr:colOff>
      <xdr:row>19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C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19</xdr:row>
      <xdr:rowOff>123825</xdr:rowOff>
    </xdr:from>
    <xdr:to>
      <xdr:col>15</xdr:col>
      <xdr:colOff>394418</xdr:colOff>
      <xdr:row>19</xdr:row>
      <xdr:rowOff>398145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C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772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20</xdr:row>
      <xdr:rowOff>114300</xdr:rowOff>
    </xdr:from>
    <xdr:to>
      <xdr:col>9</xdr:col>
      <xdr:colOff>384893</xdr:colOff>
      <xdr:row>20</xdr:row>
      <xdr:rowOff>388620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C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20</xdr:row>
      <xdr:rowOff>114300</xdr:rowOff>
    </xdr:from>
    <xdr:to>
      <xdr:col>10</xdr:col>
      <xdr:colOff>385445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C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20</xdr:row>
      <xdr:rowOff>114300</xdr:rowOff>
    </xdr:from>
    <xdr:to>
      <xdr:col>11</xdr:col>
      <xdr:colOff>385445</xdr:colOff>
      <xdr:row>20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C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20</xdr:row>
      <xdr:rowOff>114300</xdr:rowOff>
    </xdr:from>
    <xdr:to>
      <xdr:col>12</xdr:col>
      <xdr:colOff>385445</xdr:colOff>
      <xdr:row>20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C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16</xdr:row>
      <xdr:rowOff>114300</xdr:rowOff>
    </xdr:from>
    <xdr:to>
      <xdr:col>21</xdr:col>
      <xdr:colOff>394970</xdr:colOff>
      <xdr:row>16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C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16</xdr:row>
      <xdr:rowOff>114300</xdr:rowOff>
    </xdr:from>
    <xdr:to>
      <xdr:col>22</xdr:col>
      <xdr:colOff>394970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C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16</xdr:row>
      <xdr:rowOff>104775</xdr:rowOff>
    </xdr:from>
    <xdr:to>
      <xdr:col>23</xdr:col>
      <xdr:colOff>394418</xdr:colOff>
      <xdr:row>16</xdr:row>
      <xdr:rowOff>379095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C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3818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17</xdr:row>
      <xdr:rowOff>114300</xdr:rowOff>
    </xdr:from>
    <xdr:to>
      <xdr:col>17</xdr:col>
      <xdr:colOff>394418</xdr:colOff>
      <xdr:row>17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C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17</xdr:row>
      <xdr:rowOff>114300</xdr:rowOff>
    </xdr:from>
    <xdr:to>
      <xdr:col>18</xdr:col>
      <xdr:colOff>394970</xdr:colOff>
      <xdr:row>17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C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17</xdr:row>
      <xdr:rowOff>114300</xdr:rowOff>
    </xdr:from>
    <xdr:to>
      <xdr:col>19</xdr:col>
      <xdr:colOff>394970</xdr:colOff>
      <xdr:row>17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C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17</xdr:row>
      <xdr:rowOff>114300</xdr:rowOff>
    </xdr:from>
    <xdr:to>
      <xdr:col>20</xdr:col>
      <xdr:colOff>394970</xdr:colOff>
      <xdr:row>17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C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17</xdr:row>
      <xdr:rowOff>114300</xdr:rowOff>
    </xdr:from>
    <xdr:to>
      <xdr:col>21</xdr:col>
      <xdr:colOff>394970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C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17</xdr:row>
      <xdr:rowOff>114300</xdr:rowOff>
    </xdr:from>
    <xdr:to>
      <xdr:col>22</xdr:col>
      <xdr:colOff>394970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C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17</xdr:row>
      <xdr:rowOff>104775</xdr:rowOff>
    </xdr:from>
    <xdr:to>
      <xdr:col>23</xdr:col>
      <xdr:colOff>394970</xdr:colOff>
      <xdr:row>17</xdr:row>
      <xdr:rowOff>379095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C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18</xdr:row>
      <xdr:rowOff>114300</xdr:rowOff>
    </xdr:from>
    <xdr:to>
      <xdr:col>17</xdr:col>
      <xdr:colOff>394970</xdr:colOff>
      <xdr:row>18</xdr:row>
      <xdr:rowOff>388620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C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18</xdr:row>
      <xdr:rowOff>114300</xdr:rowOff>
    </xdr:from>
    <xdr:to>
      <xdr:col>18</xdr:col>
      <xdr:colOff>394970</xdr:colOff>
      <xdr:row>18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C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18</xdr:row>
      <xdr:rowOff>114300</xdr:rowOff>
    </xdr:from>
    <xdr:to>
      <xdr:col>19</xdr:col>
      <xdr:colOff>394970</xdr:colOff>
      <xdr:row>18</xdr:row>
      <xdr:rowOff>379095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C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3058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18</xdr:row>
      <xdr:rowOff>114300</xdr:rowOff>
    </xdr:from>
    <xdr:to>
      <xdr:col>20</xdr:col>
      <xdr:colOff>394970</xdr:colOff>
      <xdr:row>18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C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18</xdr:row>
      <xdr:rowOff>114300</xdr:rowOff>
    </xdr:from>
    <xdr:to>
      <xdr:col>21</xdr:col>
      <xdr:colOff>394970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C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18</xdr:row>
      <xdr:rowOff>114300</xdr:rowOff>
    </xdr:from>
    <xdr:to>
      <xdr:col>22</xdr:col>
      <xdr:colOff>394970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C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18</xdr:row>
      <xdr:rowOff>104775</xdr:rowOff>
    </xdr:from>
    <xdr:to>
      <xdr:col>23</xdr:col>
      <xdr:colOff>394970</xdr:colOff>
      <xdr:row>18</xdr:row>
      <xdr:rowOff>379095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C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19</xdr:row>
      <xdr:rowOff>114300</xdr:rowOff>
    </xdr:from>
    <xdr:to>
      <xdr:col>17</xdr:col>
      <xdr:colOff>394970</xdr:colOff>
      <xdr:row>19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C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19</xdr:row>
      <xdr:rowOff>114300</xdr:rowOff>
    </xdr:from>
    <xdr:to>
      <xdr:col>18</xdr:col>
      <xdr:colOff>394418</xdr:colOff>
      <xdr:row>19</xdr:row>
      <xdr:rowOff>388620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C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19</xdr:row>
      <xdr:rowOff>114300</xdr:rowOff>
    </xdr:from>
    <xdr:to>
      <xdr:col>19</xdr:col>
      <xdr:colOff>394418</xdr:colOff>
      <xdr:row>19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C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19</xdr:row>
      <xdr:rowOff>114300</xdr:rowOff>
    </xdr:from>
    <xdr:to>
      <xdr:col>20</xdr:col>
      <xdr:colOff>394970</xdr:colOff>
      <xdr:row>19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C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19</xdr:row>
      <xdr:rowOff>114300</xdr:rowOff>
    </xdr:from>
    <xdr:to>
      <xdr:col>21</xdr:col>
      <xdr:colOff>394970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C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19</xdr:row>
      <xdr:rowOff>114300</xdr:rowOff>
    </xdr:from>
    <xdr:to>
      <xdr:col>22</xdr:col>
      <xdr:colOff>394970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C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19</xdr:row>
      <xdr:rowOff>104775</xdr:rowOff>
    </xdr:from>
    <xdr:to>
      <xdr:col>23</xdr:col>
      <xdr:colOff>394970</xdr:colOff>
      <xdr:row>19</xdr:row>
      <xdr:rowOff>379095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C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20</xdr:row>
      <xdr:rowOff>114300</xdr:rowOff>
    </xdr:from>
    <xdr:to>
      <xdr:col>17</xdr:col>
      <xdr:colOff>394418</xdr:colOff>
      <xdr:row>20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C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20</xdr:row>
      <xdr:rowOff>114300</xdr:rowOff>
    </xdr:from>
    <xdr:to>
      <xdr:col>18</xdr:col>
      <xdr:colOff>394418</xdr:colOff>
      <xdr:row>20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C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20</xdr:row>
      <xdr:rowOff>114300</xdr:rowOff>
    </xdr:from>
    <xdr:to>
      <xdr:col>19</xdr:col>
      <xdr:colOff>394970</xdr:colOff>
      <xdr:row>20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C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20</xdr:row>
      <xdr:rowOff>114300</xdr:rowOff>
    </xdr:from>
    <xdr:to>
      <xdr:col>20</xdr:col>
      <xdr:colOff>394970</xdr:colOff>
      <xdr:row>20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C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20</xdr:row>
      <xdr:rowOff>114300</xdr:rowOff>
    </xdr:from>
    <xdr:to>
      <xdr:col>21</xdr:col>
      <xdr:colOff>394970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C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20</xdr:row>
      <xdr:rowOff>114300</xdr:rowOff>
    </xdr:from>
    <xdr:to>
      <xdr:col>22</xdr:col>
      <xdr:colOff>394970</xdr:colOff>
      <xdr:row>20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C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25</xdr:row>
      <xdr:rowOff>104775</xdr:rowOff>
    </xdr:from>
    <xdr:to>
      <xdr:col>7</xdr:col>
      <xdr:colOff>394970</xdr:colOff>
      <xdr:row>25</xdr:row>
      <xdr:rowOff>379095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C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239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26</xdr:row>
      <xdr:rowOff>114300</xdr:rowOff>
    </xdr:from>
    <xdr:to>
      <xdr:col>1</xdr:col>
      <xdr:colOff>385445</xdr:colOff>
      <xdr:row>26</xdr:row>
      <xdr:rowOff>388620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C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26</xdr:row>
      <xdr:rowOff>114300</xdr:rowOff>
    </xdr:from>
    <xdr:to>
      <xdr:col>2</xdr:col>
      <xdr:colOff>384893</xdr:colOff>
      <xdr:row>26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C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26</xdr:row>
      <xdr:rowOff>114300</xdr:rowOff>
    </xdr:from>
    <xdr:to>
      <xdr:col>3</xdr:col>
      <xdr:colOff>384893</xdr:colOff>
      <xdr:row>26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C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26</xdr:row>
      <xdr:rowOff>114300</xdr:rowOff>
    </xdr:from>
    <xdr:to>
      <xdr:col>4</xdr:col>
      <xdr:colOff>385445</xdr:colOff>
      <xdr:row>26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C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26</xdr:row>
      <xdr:rowOff>114300</xdr:rowOff>
    </xdr:from>
    <xdr:to>
      <xdr:col>5</xdr:col>
      <xdr:colOff>385445</xdr:colOff>
      <xdr:row>26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C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26</xdr:row>
      <xdr:rowOff>114300</xdr:rowOff>
    </xdr:from>
    <xdr:to>
      <xdr:col>6</xdr:col>
      <xdr:colOff>385445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C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26</xdr:row>
      <xdr:rowOff>104775</xdr:rowOff>
    </xdr:from>
    <xdr:to>
      <xdr:col>7</xdr:col>
      <xdr:colOff>394970</xdr:colOff>
      <xdr:row>26</xdr:row>
      <xdr:rowOff>379095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C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27</xdr:row>
      <xdr:rowOff>114300</xdr:rowOff>
    </xdr:from>
    <xdr:to>
      <xdr:col>1</xdr:col>
      <xdr:colOff>385445</xdr:colOff>
      <xdr:row>27</xdr:row>
      <xdr:rowOff>388620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C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27</xdr:row>
      <xdr:rowOff>114300</xdr:rowOff>
    </xdr:from>
    <xdr:to>
      <xdr:col>2</xdr:col>
      <xdr:colOff>385445</xdr:colOff>
      <xdr:row>27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C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27</xdr:row>
      <xdr:rowOff>114300</xdr:rowOff>
    </xdr:from>
    <xdr:to>
      <xdr:col>3</xdr:col>
      <xdr:colOff>385445</xdr:colOff>
      <xdr:row>27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C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27</xdr:row>
      <xdr:rowOff>114300</xdr:rowOff>
    </xdr:from>
    <xdr:to>
      <xdr:col>4</xdr:col>
      <xdr:colOff>385445</xdr:colOff>
      <xdr:row>27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C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27</xdr:row>
      <xdr:rowOff>114300</xdr:rowOff>
    </xdr:from>
    <xdr:to>
      <xdr:col>5</xdr:col>
      <xdr:colOff>385445</xdr:colOff>
      <xdr:row>27</xdr:row>
      <xdr:rowOff>379095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C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1634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27</xdr:row>
      <xdr:rowOff>114300</xdr:rowOff>
    </xdr:from>
    <xdr:to>
      <xdr:col>6</xdr:col>
      <xdr:colOff>385445</xdr:colOff>
      <xdr:row>27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C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27</xdr:row>
      <xdr:rowOff>104775</xdr:rowOff>
    </xdr:from>
    <xdr:to>
      <xdr:col>7</xdr:col>
      <xdr:colOff>394970</xdr:colOff>
      <xdr:row>27</xdr:row>
      <xdr:rowOff>379095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C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28</xdr:row>
      <xdr:rowOff>114300</xdr:rowOff>
    </xdr:from>
    <xdr:to>
      <xdr:col>1</xdr:col>
      <xdr:colOff>385445</xdr:colOff>
      <xdr:row>28</xdr:row>
      <xdr:rowOff>388620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C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28</xdr:row>
      <xdr:rowOff>114300</xdr:rowOff>
    </xdr:from>
    <xdr:to>
      <xdr:col>2</xdr:col>
      <xdr:colOff>385445</xdr:colOff>
      <xdr:row>28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C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28</xdr:row>
      <xdr:rowOff>114300</xdr:rowOff>
    </xdr:from>
    <xdr:to>
      <xdr:col>3</xdr:col>
      <xdr:colOff>384893</xdr:colOff>
      <xdr:row>28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C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28</xdr:row>
      <xdr:rowOff>114300</xdr:rowOff>
    </xdr:from>
    <xdr:to>
      <xdr:col>4</xdr:col>
      <xdr:colOff>384893</xdr:colOff>
      <xdr:row>28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C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28</xdr:row>
      <xdr:rowOff>114300</xdr:rowOff>
    </xdr:from>
    <xdr:to>
      <xdr:col>5</xdr:col>
      <xdr:colOff>385445</xdr:colOff>
      <xdr:row>28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C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28</xdr:row>
      <xdr:rowOff>114300</xdr:rowOff>
    </xdr:from>
    <xdr:to>
      <xdr:col>6</xdr:col>
      <xdr:colOff>385445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C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28</xdr:row>
      <xdr:rowOff>104775</xdr:rowOff>
    </xdr:from>
    <xdr:to>
      <xdr:col>7</xdr:col>
      <xdr:colOff>394970</xdr:colOff>
      <xdr:row>28</xdr:row>
      <xdr:rowOff>379095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C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29</xdr:row>
      <xdr:rowOff>114300</xdr:rowOff>
    </xdr:from>
    <xdr:to>
      <xdr:col>1</xdr:col>
      <xdr:colOff>385445</xdr:colOff>
      <xdr:row>29</xdr:row>
      <xdr:rowOff>388620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C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29</xdr:row>
      <xdr:rowOff>114300</xdr:rowOff>
    </xdr:from>
    <xdr:to>
      <xdr:col>2</xdr:col>
      <xdr:colOff>385445</xdr:colOff>
      <xdr:row>29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C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29</xdr:row>
      <xdr:rowOff>114300</xdr:rowOff>
    </xdr:from>
    <xdr:to>
      <xdr:col>3</xdr:col>
      <xdr:colOff>384893</xdr:colOff>
      <xdr:row>29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C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29</xdr:row>
      <xdr:rowOff>114300</xdr:rowOff>
    </xdr:from>
    <xdr:to>
      <xdr:col>4</xdr:col>
      <xdr:colOff>384893</xdr:colOff>
      <xdr:row>29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C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29</xdr:row>
      <xdr:rowOff>114300</xdr:rowOff>
    </xdr:from>
    <xdr:to>
      <xdr:col>5</xdr:col>
      <xdr:colOff>385445</xdr:colOff>
      <xdr:row>29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C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29</xdr:row>
      <xdr:rowOff>114300</xdr:rowOff>
    </xdr:from>
    <xdr:to>
      <xdr:col>6</xdr:col>
      <xdr:colOff>385445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C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29</xdr:row>
      <xdr:rowOff>104775</xdr:rowOff>
    </xdr:from>
    <xdr:to>
      <xdr:col>7</xdr:col>
      <xdr:colOff>394970</xdr:colOff>
      <xdr:row>29</xdr:row>
      <xdr:rowOff>379095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C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3068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30</xdr:row>
      <xdr:rowOff>114300</xdr:rowOff>
    </xdr:from>
    <xdr:to>
      <xdr:col>1</xdr:col>
      <xdr:colOff>385445</xdr:colOff>
      <xdr:row>30</xdr:row>
      <xdr:rowOff>388620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C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3535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30</xdr:row>
      <xdr:rowOff>114300</xdr:rowOff>
    </xdr:from>
    <xdr:to>
      <xdr:col>2</xdr:col>
      <xdr:colOff>385445</xdr:colOff>
      <xdr:row>30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C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3535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25</xdr:row>
      <xdr:rowOff>114300</xdr:rowOff>
    </xdr:from>
    <xdr:to>
      <xdr:col>11</xdr:col>
      <xdr:colOff>385445</xdr:colOff>
      <xdr:row>25</xdr:row>
      <xdr:rowOff>388620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C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25</xdr:row>
      <xdr:rowOff>114300</xdr:rowOff>
    </xdr:from>
    <xdr:to>
      <xdr:col>12</xdr:col>
      <xdr:colOff>384893</xdr:colOff>
      <xdr:row>25</xdr:row>
      <xdr:rowOff>388620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C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25</xdr:row>
      <xdr:rowOff>114300</xdr:rowOff>
    </xdr:from>
    <xdr:to>
      <xdr:col>13</xdr:col>
      <xdr:colOff>384893</xdr:colOff>
      <xdr:row>25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C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25</xdr:row>
      <xdr:rowOff>114300</xdr:rowOff>
    </xdr:from>
    <xdr:to>
      <xdr:col>14</xdr:col>
      <xdr:colOff>385445</xdr:colOff>
      <xdr:row>25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C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25</xdr:row>
      <xdr:rowOff>104775</xdr:rowOff>
    </xdr:from>
    <xdr:to>
      <xdr:col>15</xdr:col>
      <xdr:colOff>404495</xdr:colOff>
      <xdr:row>25</xdr:row>
      <xdr:rowOff>379095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C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239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26</xdr:row>
      <xdr:rowOff>114300</xdr:rowOff>
    </xdr:from>
    <xdr:to>
      <xdr:col>9</xdr:col>
      <xdr:colOff>385445</xdr:colOff>
      <xdr:row>26</xdr:row>
      <xdr:rowOff>388620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C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26</xdr:row>
      <xdr:rowOff>114300</xdr:rowOff>
    </xdr:from>
    <xdr:to>
      <xdr:col>10</xdr:col>
      <xdr:colOff>385445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C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26</xdr:row>
      <xdr:rowOff>114300</xdr:rowOff>
    </xdr:from>
    <xdr:to>
      <xdr:col>11</xdr:col>
      <xdr:colOff>385445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C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26</xdr:row>
      <xdr:rowOff>114300</xdr:rowOff>
    </xdr:from>
    <xdr:to>
      <xdr:col>12</xdr:col>
      <xdr:colOff>385445</xdr:colOff>
      <xdr:row>26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C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26</xdr:row>
      <xdr:rowOff>114300</xdr:rowOff>
    </xdr:from>
    <xdr:to>
      <xdr:col>13</xdr:col>
      <xdr:colOff>385445</xdr:colOff>
      <xdr:row>26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C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26</xdr:row>
      <xdr:rowOff>114300</xdr:rowOff>
    </xdr:from>
    <xdr:to>
      <xdr:col>14</xdr:col>
      <xdr:colOff>385445</xdr:colOff>
      <xdr:row>26</xdr:row>
      <xdr:rowOff>379095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C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17062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26</xdr:row>
      <xdr:rowOff>104775</xdr:rowOff>
    </xdr:from>
    <xdr:to>
      <xdr:col>15</xdr:col>
      <xdr:colOff>404495</xdr:colOff>
      <xdr:row>26</xdr:row>
      <xdr:rowOff>379095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C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27</xdr:row>
      <xdr:rowOff>114300</xdr:rowOff>
    </xdr:from>
    <xdr:to>
      <xdr:col>9</xdr:col>
      <xdr:colOff>385445</xdr:colOff>
      <xdr:row>27</xdr:row>
      <xdr:rowOff>388620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C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27</xdr:row>
      <xdr:rowOff>114300</xdr:rowOff>
    </xdr:from>
    <xdr:to>
      <xdr:col>10</xdr:col>
      <xdr:colOff>385445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C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27</xdr:row>
      <xdr:rowOff>114300</xdr:rowOff>
    </xdr:from>
    <xdr:to>
      <xdr:col>11</xdr:col>
      <xdr:colOff>385445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C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27</xdr:row>
      <xdr:rowOff>114300</xdr:rowOff>
    </xdr:from>
    <xdr:to>
      <xdr:col>12</xdr:col>
      <xdr:colOff>384893</xdr:colOff>
      <xdr:row>27</xdr:row>
      <xdr:rowOff>388620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C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27</xdr:row>
      <xdr:rowOff>114300</xdr:rowOff>
    </xdr:from>
    <xdr:to>
      <xdr:col>13</xdr:col>
      <xdr:colOff>384893</xdr:colOff>
      <xdr:row>27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C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27</xdr:row>
      <xdr:rowOff>114300</xdr:rowOff>
    </xdr:from>
    <xdr:to>
      <xdr:col>14</xdr:col>
      <xdr:colOff>385445</xdr:colOff>
      <xdr:row>27</xdr:row>
      <xdr:rowOff>388620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C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27</xdr:row>
      <xdr:rowOff>104775</xdr:rowOff>
    </xdr:from>
    <xdr:to>
      <xdr:col>15</xdr:col>
      <xdr:colOff>404495</xdr:colOff>
      <xdr:row>27</xdr:row>
      <xdr:rowOff>379095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C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28</xdr:row>
      <xdr:rowOff>114300</xdr:rowOff>
    </xdr:from>
    <xdr:to>
      <xdr:col>9</xdr:col>
      <xdr:colOff>385445</xdr:colOff>
      <xdr:row>28</xdr:row>
      <xdr:rowOff>388620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C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28</xdr:row>
      <xdr:rowOff>114300</xdr:rowOff>
    </xdr:from>
    <xdr:to>
      <xdr:col>10</xdr:col>
      <xdr:colOff>385445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C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28</xdr:row>
      <xdr:rowOff>114300</xdr:rowOff>
    </xdr:from>
    <xdr:to>
      <xdr:col>11</xdr:col>
      <xdr:colOff>385445</xdr:colOff>
      <xdr:row>28</xdr:row>
      <xdr:rowOff>388620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C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28</xdr:row>
      <xdr:rowOff>114300</xdr:rowOff>
    </xdr:from>
    <xdr:to>
      <xdr:col>12</xdr:col>
      <xdr:colOff>384893</xdr:colOff>
      <xdr:row>28</xdr:row>
      <xdr:rowOff>388620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C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28</xdr:row>
      <xdr:rowOff>114300</xdr:rowOff>
    </xdr:from>
    <xdr:to>
      <xdr:col>13</xdr:col>
      <xdr:colOff>384893</xdr:colOff>
      <xdr:row>28</xdr:row>
      <xdr:rowOff>388620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C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28</xdr:row>
      <xdr:rowOff>114300</xdr:rowOff>
    </xdr:from>
    <xdr:to>
      <xdr:col>14</xdr:col>
      <xdr:colOff>385445</xdr:colOff>
      <xdr:row>28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C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28</xdr:row>
      <xdr:rowOff>104775</xdr:rowOff>
    </xdr:from>
    <xdr:to>
      <xdr:col>15</xdr:col>
      <xdr:colOff>404495</xdr:colOff>
      <xdr:row>28</xdr:row>
      <xdr:rowOff>379095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C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29</xdr:row>
      <xdr:rowOff>114300</xdr:rowOff>
    </xdr:from>
    <xdr:to>
      <xdr:col>9</xdr:col>
      <xdr:colOff>385445</xdr:colOff>
      <xdr:row>29</xdr:row>
      <xdr:rowOff>388620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C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29</xdr:row>
      <xdr:rowOff>114300</xdr:rowOff>
    </xdr:from>
    <xdr:to>
      <xdr:col>10</xdr:col>
      <xdr:colOff>385445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C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29</xdr:row>
      <xdr:rowOff>114300</xdr:rowOff>
    </xdr:from>
    <xdr:to>
      <xdr:col>11</xdr:col>
      <xdr:colOff>385445</xdr:colOff>
      <xdr:row>29</xdr:row>
      <xdr:rowOff>388620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C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29</xdr:row>
      <xdr:rowOff>114300</xdr:rowOff>
    </xdr:from>
    <xdr:to>
      <xdr:col>12</xdr:col>
      <xdr:colOff>385445</xdr:colOff>
      <xdr:row>29</xdr:row>
      <xdr:rowOff>388620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C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29</xdr:row>
      <xdr:rowOff>114300</xdr:rowOff>
    </xdr:from>
    <xdr:to>
      <xdr:col>13</xdr:col>
      <xdr:colOff>384893</xdr:colOff>
      <xdr:row>29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C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25</xdr:row>
      <xdr:rowOff>114300</xdr:rowOff>
    </xdr:from>
    <xdr:to>
      <xdr:col>22</xdr:col>
      <xdr:colOff>403943</xdr:colOff>
      <xdr:row>25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C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25</xdr:row>
      <xdr:rowOff>95250</xdr:rowOff>
    </xdr:from>
    <xdr:to>
      <xdr:col>23</xdr:col>
      <xdr:colOff>394970</xdr:colOff>
      <xdr:row>25</xdr:row>
      <xdr:rowOff>369570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C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1229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26</xdr:row>
      <xdr:rowOff>114300</xdr:rowOff>
    </xdr:from>
    <xdr:to>
      <xdr:col>17</xdr:col>
      <xdr:colOff>404495</xdr:colOff>
      <xdr:row>26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C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26</xdr:row>
      <xdr:rowOff>114300</xdr:rowOff>
    </xdr:from>
    <xdr:to>
      <xdr:col>18</xdr:col>
      <xdr:colOff>404495</xdr:colOff>
      <xdr:row>26</xdr:row>
      <xdr:rowOff>388620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C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26</xdr:row>
      <xdr:rowOff>114300</xdr:rowOff>
    </xdr:from>
    <xdr:to>
      <xdr:col>19</xdr:col>
      <xdr:colOff>404495</xdr:colOff>
      <xdr:row>26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C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26</xdr:row>
      <xdr:rowOff>114300</xdr:rowOff>
    </xdr:from>
    <xdr:to>
      <xdr:col>20</xdr:col>
      <xdr:colOff>404495</xdr:colOff>
      <xdr:row>26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C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26</xdr:row>
      <xdr:rowOff>114300</xdr:rowOff>
    </xdr:from>
    <xdr:to>
      <xdr:col>21</xdr:col>
      <xdr:colOff>404495</xdr:colOff>
      <xdr:row>26</xdr:row>
      <xdr:rowOff>388620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C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26</xdr:row>
      <xdr:rowOff>114300</xdr:rowOff>
    </xdr:from>
    <xdr:to>
      <xdr:col>22</xdr:col>
      <xdr:colOff>404495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C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26</xdr:row>
      <xdr:rowOff>95250</xdr:rowOff>
    </xdr:from>
    <xdr:to>
      <xdr:col>23</xdr:col>
      <xdr:colOff>394970</xdr:colOff>
      <xdr:row>26</xdr:row>
      <xdr:rowOff>369570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C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1687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27</xdr:row>
      <xdr:rowOff>114300</xdr:rowOff>
    </xdr:from>
    <xdr:to>
      <xdr:col>17</xdr:col>
      <xdr:colOff>404495</xdr:colOff>
      <xdr:row>27</xdr:row>
      <xdr:rowOff>379095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C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21634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27</xdr:row>
      <xdr:rowOff>114300</xdr:rowOff>
    </xdr:from>
    <xdr:to>
      <xdr:col>18</xdr:col>
      <xdr:colOff>404495</xdr:colOff>
      <xdr:row>27</xdr:row>
      <xdr:rowOff>388620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C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27</xdr:row>
      <xdr:rowOff>114300</xdr:rowOff>
    </xdr:from>
    <xdr:to>
      <xdr:col>19</xdr:col>
      <xdr:colOff>404495</xdr:colOff>
      <xdr:row>27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C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27</xdr:row>
      <xdr:rowOff>114300</xdr:rowOff>
    </xdr:from>
    <xdr:to>
      <xdr:col>20</xdr:col>
      <xdr:colOff>404495</xdr:colOff>
      <xdr:row>27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C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27</xdr:row>
      <xdr:rowOff>114300</xdr:rowOff>
    </xdr:from>
    <xdr:to>
      <xdr:col>21</xdr:col>
      <xdr:colOff>403943</xdr:colOff>
      <xdr:row>27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C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27</xdr:row>
      <xdr:rowOff>114300</xdr:rowOff>
    </xdr:from>
    <xdr:to>
      <xdr:col>22</xdr:col>
      <xdr:colOff>403943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C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27</xdr:row>
      <xdr:rowOff>95250</xdr:rowOff>
    </xdr:from>
    <xdr:to>
      <xdr:col>23</xdr:col>
      <xdr:colOff>394970</xdr:colOff>
      <xdr:row>27</xdr:row>
      <xdr:rowOff>369570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C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2144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28</xdr:row>
      <xdr:rowOff>114300</xdr:rowOff>
    </xdr:from>
    <xdr:to>
      <xdr:col>17</xdr:col>
      <xdr:colOff>404495</xdr:colOff>
      <xdr:row>28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C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28</xdr:row>
      <xdr:rowOff>114300</xdr:rowOff>
    </xdr:from>
    <xdr:to>
      <xdr:col>18</xdr:col>
      <xdr:colOff>404495</xdr:colOff>
      <xdr:row>28</xdr:row>
      <xdr:rowOff>388620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C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28</xdr:row>
      <xdr:rowOff>114300</xdr:rowOff>
    </xdr:from>
    <xdr:to>
      <xdr:col>19</xdr:col>
      <xdr:colOff>404495</xdr:colOff>
      <xdr:row>28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C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28</xdr:row>
      <xdr:rowOff>114300</xdr:rowOff>
    </xdr:from>
    <xdr:to>
      <xdr:col>20</xdr:col>
      <xdr:colOff>404495</xdr:colOff>
      <xdr:row>28</xdr:row>
      <xdr:rowOff>388620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C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28</xdr:row>
      <xdr:rowOff>114300</xdr:rowOff>
    </xdr:from>
    <xdr:to>
      <xdr:col>21</xdr:col>
      <xdr:colOff>404495</xdr:colOff>
      <xdr:row>28</xdr:row>
      <xdr:rowOff>388620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C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28</xdr:row>
      <xdr:rowOff>114300</xdr:rowOff>
    </xdr:from>
    <xdr:to>
      <xdr:col>22</xdr:col>
      <xdr:colOff>403943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C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28</xdr:row>
      <xdr:rowOff>95250</xdr:rowOff>
    </xdr:from>
    <xdr:to>
      <xdr:col>23</xdr:col>
      <xdr:colOff>394418</xdr:colOff>
      <xdr:row>28</xdr:row>
      <xdr:rowOff>369570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C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2601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29</xdr:row>
      <xdr:rowOff>114300</xdr:rowOff>
    </xdr:from>
    <xdr:to>
      <xdr:col>17</xdr:col>
      <xdr:colOff>404495</xdr:colOff>
      <xdr:row>29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C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29</xdr:row>
      <xdr:rowOff>114300</xdr:rowOff>
    </xdr:from>
    <xdr:to>
      <xdr:col>18</xdr:col>
      <xdr:colOff>404495</xdr:colOff>
      <xdr:row>29</xdr:row>
      <xdr:rowOff>388620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C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29</xdr:row>
      <xdr:rowOff>114300</xdr:rowOff>
    </xdr:from>
    <xdr:to>
      <xdr:col>19</xdr:col>
      <xdr:colOff>404495</xdr:colOff>
      <xdr:row>29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C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29</xdr:row>
      <xdr:rowOff>114300</xdr:rowOff>
    </xdr:from>
    <xdr:to>
      <xdr:col>20</xdr:col>
      <xdr:colOff>404495</xdr:colOff>
      <xdr:row>29</xdr:row>
      <xdr:rowOff>388620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C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29</xdr:row>
      <xdr:rowOff>114300</xdr:rowOff>
    </xdr:from>
    <xdr:to>
      <xdr:col>21</xdr:col>
      <xdr:colOff>404495</xdr:colOff>
      <xdr:row>29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C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29</xdr:row>
      <xdr:rowOff>114300</xdr:rowOff>
    </xdr:from>
    <xdr:to>
      <xdr:col>22</xdr:col>
      <xdr:colOff>404495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C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29</xdr:row>
      <xdr:rowOff>95250</xdr:rowOff>
    </xdr:from>
    <xdr:to>
      <xdr:col>23</xdr:col>
      <xdr:colOff>394418</xdr:colOff>
      <xdr:row>29</xdr:row>
      <xdr:rowOff>369570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C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3058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34</xdr:row>
      <xdr:rowOff>114300</xdr:rowOff>
    </xdr:from>
    <xdr:to>
      <xdr:col>1</xdr:col>
      <xdr:colOff>384893</xdr:colOff>
      <xdr:row>34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C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34</xdr:row>
      <xdr:rowOff>114300</xdr:rowOff>
    </xdr:from>
    <xdr:to>
      <xdr:col>2</xdr:col>
      <xdr:colOff>385445</xdr:colOff>
      <xdr:row>34</xdr:row>
      <xdr:rowOff>388620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C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34</xdr:row>
      <xdr:rowOff>114300</xdr:rowOff>
    </xdr:from>
    <xdr:to>
      <xdr:col>3</xdr:col>
      <xdr:colOff>385445</xdr:colOff>
      <xdr:row>34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C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34</xdr:row>
      <xdr:rowOff>114300</xdr:rowOff>
    </xdr:from>
    <xdr:to>
      <xdr:col>4</xdr:col>
      <xdr:colOff>385445</xdr:colOff>
      <xdr:row>34</xdr:row>
      <xdr:rowOff>388620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C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34</xdr:row>
      <xdr:rowOff>114300</xdr:rowOff>
    </xdr:from>
    <xdr:to>
      <xdr:col>5</xdr:col>
      <xdr:colOff>385445</xdr:colOff>
      <xdr:row>34</xdr:row>
      <xdr:rowOff>388620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C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34</xdr:row>
      <xdr:rowOff>114300</xdr:rowOff>
    </xdr:from>
    <xdr:to>
      <xdr:col>6</xdr:col>
      <xdr:colOff>385445</xdr:colOff>
      <xdr:row>34</xdr:row>
      <xdr:rowOff>388620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C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34</xdr:row>
      <xdr:rowOff>95250</xdr:rowOff>
    </xdr:from>
    <xdr:to>
      <xdr:col>7</xdr:col>
      <xdr:colOff>385445</xdr:colOff>
      <xdr:row>34</xdr:row>
      <xdr:rowOff>369570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C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5087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35</xdr:row>
      <xdr:rowOff>114300</xdr:rowOff>
    </xdr:from>
    <xdr:to>
      <xdr:col>1</xdr:col>
      <xdr:colOff>385445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C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35</xdr:row>
      <xdr:rowOff>114300</xdr:rowOff>
    </xdr:from>
    <xdr:to>
      <xdr:col>2</xdr:col>
      <xdr:colOff>385445</xdr:colOff>
      <xdr:row>35</xdr:row>
      <xdr:rowOff>379095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C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55638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35</xdr:row>
      <xdr:rowOff>114300</xdr:rowOff>
    </xdr:from>
    <xdr:to>
      <xdr:col>3</xdr:col>
      <xdr:colOff>385445</xdr:colOff>
      <xdr:row>35</xdr:row>
      <xdr:rowOff>388620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C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35</xdr:row>
      <xdr:rowOff>114300</xdr:rowOff>
    </xdr:from>
    <xdr:to>
      <xdr:col>4</xdr:col>
      <xdr:colOff>385445</xdr:colOff>
      <xdr:row>35</xdr:row>
      <xdr:rowOff>388620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C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35</xdr:row>
      <xdr:rowOff>114300</xdr:rowOff>
    </xdr:from>
    <xdr:to>
      <xdr:col>5</xdr:col>
      <xdr:colOff>385445</xdr:colOff>
      <xdr:row>35</xdr:row>
      <xdr:rowOff>388620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C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35</xdr:row>
      <xdr:rowOff>114300</xdr:rowOff>
    </xdr:from>
    <xdr:to>
      <xdr:col>6</xdr:col>
      <xdr:colOff>385445</xdr:colOff>
      <xdr:row>35</xdr:row>
      <xdr:rowOff>388620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C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35</xdr:row>
      <xdr:rowOff>95250</xdr:rowOff>
    </xdr:from>
    <xdr:to>
      <xdr:col>7</xdr:col>
      <xdr:colOff>384893</xdr:colOff>
      <xdr:row>35</xdr:row>
      <xdr:rowOff>369570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C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5544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36</xdr:row>
      <xdr:rowOff>114300</xdr:rowOff>
    </xdr:from>
    <xdr:to>
      <xdr:col>1</xdr:col>
      <xdr:colOff>384893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C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36</xdr:row>
      <xdr:rowOff>114300</xdr:rowOff>
    </xdr:from>
    <xdr:to>
      <xdr:col>2</xdr:col>
      <xdr:colOff>385445</xdr:colOff>
      <xdr:row>36</xdr:row>
      <xdr:rowOff>388620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C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36</xdr:row>
      <xdr:rowOff>114300</xdr:rowOff>
    </xdr:from>
    <xdr:to>
      <xdr:col>3</xdr:col>
      <xdr:colOff>385445</xdr:colOff>
      <xdr:row>36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C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36</xdr:row>
      <xdr:rowOff>114300</xdr:rowOff>
    </xdr:from>
    <xdr:to>
      <xdr:col>4</xdr:col>
      <xdr:colOff>385445</xdr:colOff>
      <xdr:row>36</xdr:row>
      <xdr:rowOff>388620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C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36</xdr:row>
      <xdr:rowOff>114300</xdr:rowOff>
    </xdr:from>
    <xdr:to>
      <xdr:col>5</xdr:col>
      <xdr:colOff>385445</xdr:colOff>
      <xdr:row>36</xdr:row>
      <xdr:rowOff>388620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C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36</xdr:row>
      <xdr:rowOff>114300</xdr:rowOff>
    </xdr:from>
    <xdr:to>
      <xdr:col>6</xdr:col>
      <xdr:colOff>385445</xdr:colOff>
      <xdr:row>36</xdr:row>
      <xdr:rowOff>388620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C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36</xdr:row>
      <xdr:rowOff>95250</xdr:rowOff>
    </xdr:from>
    <xdr:to>
      <xdr:col>7</xdr:col>
      <xdr:colOff>385445</xdr:colOff>
      <xdr:row>36</xdr:row>
      <xdr:rowOff>369570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C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37</xdr:row>
      <xdr:rowOff>114300</xdr:rowOff>
    </xdr:from>
    <xdr:to>
      <xdr:col>1</xdr:col>
      <xdr:colOff>384893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C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37</xdr:row>
      <xdr:rowOff>114300</xdr:rowOff>
    </xdr:from>
    <xdr:to>
      <xdr:col>2</xdr:col>
      <xdr:colOff>384893</xdr:colOff>
      <xdr:row>37</xdr:row>
      <xdr:rowOff>388620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C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37</xdr:row>
      <xdr:rowOff>114300</xdr:rowOff>
    </xdr:from>
    <xdr:to>
      <xdr:col>3</xdr:col>
      <xdr:colOff>385445</xdr:colOff>
      <xdr:row>37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C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37</xdr:row>
      <xdr:rowOff>114300</xdr:rowOff>
    </xdr:from>
    <xdr:to>
      <xdr:col>4</xdr:col>
      <xdr:colOff>385445</xdr:colOff>
      <xdr:row>37</xdr:row>
      <xdr:rowOff>388620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C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37</xdr:row>
      <xdr:rowOff>114300</xdr:rowOff>
    </xdr:from>
    <xdr:to>
      <xdr:col>5</xdr:col>
      <xdr:colOff>385445</xdr:colOff>
      <xdr:row>37</xdr:row>
      <xdr:rowOff>388620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C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37</xdr:row>
      <xdr:rowOff>114300</xdr:rowOff>
    </xdr:from>
    <xdr:to>
      <xdr:col>6</xdr:col>
      <xdr:colOff>385445</xdr:colOff>
      <xdr:row>37</xdr:row>
      <xdr:rowOff>388620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C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37</xdr:row>
      <xdr:rowOff>95250</xdr:rowOff>
    </xdr:from>
    <xdr:to>
      <xdr:col>7</xdr:col>
      <xdr:colOff>385445</xdr:colOff>
      <xdr:row>37</xdr:row>
      <xdr:rowOff>369570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C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38</xdr:row>
      <xdr:rowOff>114300</xdr:rowOff>
    </xdr:from>
    <xdr:to>
      <xdr:col>1</xdr:col>
      <xdr:colOff>385445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C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38</xdr:row>
      <xdr:rowOff>114300</xdr:rowOff>
    </xdr:from>
    <xdr:to>
      <xdr:col>2</xdr:col>
      <xdr:colOff>384893</xdr:colOff>
      <xdr:row>38</xdr:row>
      <xdr:rowOff>388620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C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38</xdr:row>
      <xdr:rowOff>114300</xdr:rowOff>
    </xdr:from>
    <xdr:to>
      <xdr:col>3</xdr:col>
      <xdr:colOff>384893</xdr:colOff>
      <xdr:row>38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C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34</xdr:row>
      <xdr:rowOff>114300</xdr:rowOff>
    </xdr:from>
    <xdr:to>
      <xdr:col>12</xdr:col>
      <xdr:colOff>394970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C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34</xdr:row>
      <xdr:rowOff>114300</xdr:rowOff>
    </xdr:from>
    <xdr:to>
      <xdr:col>13</xdr:col>
      <xdr:colOff>394970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C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34</xdr:row>
      <xdr:rowOff>114300</xdr:rowOff>
    </xdr:from>
    <xdr:to>
      <xdr:col>14</xdr:col>
      <xdr:colOff>394970</xdr:colOff>
      <xdr:row>34</xdr:row>
      <xdr:rowOff>388620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C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34</xdr:row>
      <xdr:rowOff>95250</xdr:rowOff>
    </xdr:from>
    <xdr:to>
      <xdr:col>15</xdr:col>
      <xdr:colOff>385445</xdr:colOff>
      <xdr:row>34</xdr:row>
      <xdr:rowOff>369570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C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15087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35</xdr:row>
      <xdr:rowOff>114300</xdr:rowOff>
    </xdr:from>
    <xdr:to>
      <xdr:col>9</xdr:col>
      <xdr:colOff>394970</xdr:colOff>
      <xdr:row>35</xdr:row>
      <xdr:rowOff>388620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C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35</xdr:row>
      <xdr:rowOff>114300</xdr:rowOff>
    </xdr:from>
    <xdr:to>
      <xdr:col>10</xdr:col>
      <xdr:colOff>394970</xdr:colOff>
      <xdr:row>35</xdr:row>
      <xdr:rowOff>388620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C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35</xdr:row>
      <xdr:rowOff>114300</xdr:rowOff>
    </xdr:from>
    <xdr:to>
      <xdr:col>11</xdr:col>
      <xdr:colOff>394970</xdr:colOff>
      <xdr:row>35</xdr:row>
      <xdr:rowOff>379095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C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55638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35</xdr:row>
      <xdr:rowOff>114300</xdr:rowOff>
    </xdr:from>
    <xdr:to>
      <xdr:col>12</xdr:col>
      <xdr:colOff>394970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C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35</xdr:row>
      <xdr:rowOff>114300</xdr:rowOff>
    </xdr:from>
    <xdr:to>
      <xdr:col>13</xdr:col>
      <xdr:colOff>394970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C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35</xdr:row>
      <xdr:rowOff>114300</xdr:rowOff>
    </xdr:from>
    <xdr:to>
      <xdr:col>14</xdr:col>
      <xdr:colOff>394970</xdr:colOff>
      <xdr:row>35</xdr:row>
      <xdr:rowOff>388620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C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35</xdr:row>
      <xdr:rowOff>95250</xdr:rowOff>
    </xdr:from>
    <xdr:to>
      <xdr:col>15</xdr:col>
      <xdr:colOff>385445</xdr:colOff>
      <xdr:row>35</xdr:row>
      <xdr:rowOff>369570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C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36</xdr:row>
      <xdr:rowOff>114300</xdr:rowOff>
    </xdr:from>
    <xdr:to>
      <xdr:col>9</xdr:col>
      <xdr:colOff>394418</xdr:colOff>
      <xdr:row>36</xdr:row>
      <xdr:rowOff>388620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C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36</xdr:row>
      <xdr:rowOff>114300</xdr:rowOff>
    </xdr:from>
    <xdr:to>
      <xdr:col>10</xdr:col>
      <xdr:colOff>394418</xdr:colOff>
      <xdr:row>36</xdr:row>
      <xdr:rowOff>388620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C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36</xdr:row>
      <xdr:rowOff>114300</xdr:rowOff>
    </xdr:from>
    <xdr:to>
      <xdr:col>11</xdr:col>
      <xdr:colOff>394970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C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36</xdr:row>
      <xdr:rowOff>114300</xdr:rowOff>
    </xdr:from>
    <xdr:to>
      <xdr:col>12</xdr:col>
      <xdr:colOff>394970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C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36</xdr:row>
      <xdr:rowOff>114300</xdr:rowOff>
    </xdr:from>
    <xdr:to>
      <xdr:col>13</xdr:col>
      <xdr:colOff>394970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C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36</xdr:row>
      <xdr:rowOff>114300</xdr:rowOff>
    </xdr:from>
    <xdr:to>
      <xdr:col>14</xdr:col>
      <xdr:colOff>394970</xdr:colOff>
      <xdr:row>36</xdr:row>
      <xdr:rowOff>388620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C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36</xdr:row>
      <xdr:rowOff>95250</xdr:rowOff>
    </xdr:from>
    <xdr:to>
      <xdr:col>15</xdr:col>
      <xdr:colOff>385445</xdr:colOff>
      <xdr:row>36</xdr:row>
      <xdr:rowOff>369570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C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37</xdr:row>
      <xdr:rowOff>114300</xdr:rowOff>
    </xdr:from>
    <xdr:to>
      <xdr:col>9</xdr:col>
      <xdr:colOff>394970</xdr:colOff>
      <xdr:row>37</xdr:row>
      <xdr:rowOff>388620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C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37</xdr:row>
      <xdr:rowOff>114300</xdr:rowOff>
    </xdr:from>
    <xdr:to>
      <xdr:col>10</xdr:col>
      <xdr:colOff>394418</xdr:colOff>
      <xdr:row>37</xdr:row>
      <xdr:rowOff>388620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C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37</xdr:row>
      <xdr:rowOff>114300</xdr:rowOff>
    </xdr:from>
    <xdr:to>
      <xdr:col>11</xdr:col>
      <xdr:colOff>394418</xdr:colOff>
      <xdr:row>37</xdr:row>
      <xdr:rowOff>388620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C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37</xdr:row>
      <xdr:rowOff>114300</xdr:rowOff>
    </xdr:from>
    <xdr:to>
      <xdr:col>12</xdr:col>
      <xdr:colOff>394970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C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37</xdr:row>
      <xdr:rowOff>114300</xdr:rowOff>
    </xdr:from>
    <xdr:to>
      <xdr:col>13</xdr:col>
      <xdr:colOff>394970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C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37</xdr:row>
      <xdr:rowOff>114300</xdr:rowOff>
    </xdr:from>
    <xdr:to>
      <xdr:col>14</xdr:col>
      <xdr:colOff>394970</xdr:colOff>
      <xdr:row>37</xdr:row>
      <xdr:rowOff>388620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C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37</xdr:row>
      <xdr:rowOff>95250</xdr:rowOff>
    </xdr:from>
    <xdr:to>
      <xdr:col>15</xdr:col>
      <xdr:colOff>385445</xdr:colOff>
      <xdr:row>37</xdr:row>
      <xdr:rowOff>369570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C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38</xdr:row>
      <xdr:rowOff>114300</xdr:rowOff>
    </xdr:from>
    <xdr:to>
      <xdr:col>9</xdr:col>
      <xdr:colOff>394970</xdr:colOff>
      <xdr:row>38</xdr:row>
      <xdr:rowOff>388620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C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38</xdr:row>
      <xdr:rowOff>114300</xdr:rowOff>
    </xdr:from>
    <xdr:to>
      <xdr:col>10</xdr:col>
      <xdr:colOff>394970</xdr:colOff>
      <xdr:row>38</xdr:row>
      <xdr:rowOff>388620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C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38</xdr:row>
      <xdr:rowOff>114300</xdr:rowOff>
    </xdr:from>
    <xdr:to>
      <xdr:col>11</xdr:col>
      <xdr:colOff>394418</xdr:colOff>
      <xdr:row>38</xdr:row>
      <xdr:rowOff>388620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C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38</xdr:row>
      <xdr:rowOff>114300</xdr:rowOff>
    </xdr:from>
    <xdr:to>
      <xdr:col>12</xdr:col>
      <xdr:colOff>394418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C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38</xdr:row>
      <xdr:rowOff>114300</xdr:rowOff>
    </xdr:from>
    <xdr:to>
      <xdr:col>13</xdr:col>
      <xdr:colOff>394970</xdr:colOff>
      <xdr:row>38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C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34</xdr:row>
      <xdr:rowOff>114300</xdr:rowOff>
    </xdr:from>
    <xdr:to>
      <xdr:col>22</xdr:col>
      <xdr:colOff>385445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C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34</xdr:row>
      <xdr:rowOff>104775</xdr:rowOff>
    </xdr:from>
    <xdr:to>
      <xdr:col>23</xdr:col>
      <xdr:colOff>394970</xdr:colOff>
      <xdr:row>34</xdr:row>
      <xdr:rowOff>379095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C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5097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35</xdr:row>
      <xdr:rowOff>114300</xdr:rowOff>
    </xdr:from>
    <xdr:to>
      <xdr:col>17</xdr:col>
      <xdr:colOff>385445</xdr:colOff>
      <xdr:row>35</xdr:row>
      <xdr:rowOff>388620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C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35</xdr:row>
      <xdr:rowOff>114300</xdr:rowOff>
    </xdr:from>
    <xdr:to>
      <xdr:col>18</xdr:col>
      <xdr:colOff>385445</xdr:colOff>
      <xdr:row>35</xdr:row>
      <xdr:rowOff>388620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C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35</xdr:row>
      <xdr:rowOff>114300</xdr:rowOff>
    </xdr:from>
    <xdr:to>
      <xdr:col>19</xdr:col>
      <xdr:colOff>385445</xdr:colOff>
      <xdr:row>35</xdr:row>
      <xdr:rowOff>388620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C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35</xdr:row>
      <xdr:rowOff>114300</xdr:rowOff>
    </xdr:from>
    <xdr:to>
      <xdr:col>20</xdr:col>
      <xdr:colOff>385445</xdr:colOff>
      <xdr:row>35</xdr:row>
      <xdr:rowOff>388620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C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35</xdr:row>
      <xdr:rowOff>114300</xdr:rowOff>
    </xdr:from>
    <xdr:to>
      <xdr:col>21</xdr:col>
      <xdr:colOff>385445</xdr:colOff>
      <xdr:row>35</xdr:row>
      <xdr:rowOff>379095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C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55638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35</xdr:row>
      <xdr:rowOff>114300</xdr:rowOff>
    </xdr:from>
    <xdr:to>
      <xdr:col>22</xdr:col>
      <xdr:colOff>385445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C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35</xdr:row>
      <xdr:rowOff>104775</xdr:rowOff>
    </xdr:from>
    <xdr:to>
      <xdr:col>23</xdr:col>
      <xdr:colOff>394970</xdr:colOff>
      <xdr:row>35</xdr:row>
      <xdr:rowOff>379095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C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36</xdr:row>
      <xdr:rowOff>114300</xdr:rowOff>
    </xdr:from>
    <xdr:to>
      <xdr:col>17</xdr:col>
      <xdr:colOff>385445</xdr:colOff>
      <xdr:row>36</xdr:row>
      <xdr:rowOff>388620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C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36</xdr:row>
      <xdr:rowOff>114300</xdr:rowOff>
    </xdr:from>
    <xdr:to>
      <xdr:col>18</xdr:col>
      <xdr:colOff>385445</xdr:colOff>
      <xdr:row>36</xdr:row>
      <xdr:rowOff>388620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C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36</xdr:row>
      <xdr:rowOff>114300</xdr:rowOff>
    </xdr:from>
    <xdr:to>
      <xdr:col>19</xdr:col>
      <xdr:colOff>384893</xdr:colOff>
      <xdr:row>36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C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36</xdr:row>
      <xdr:rowOff>114300</xdr:rowOff>
    </xdr:from>
    <xdr:to>
      <xdr:col>20</xdr:col>
      <xdr:colOff>384893</xdr:colOff>
      <xdr:row>36</xdr:row>
      <xdr:rowOff>388620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C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36</xdr:row>
      <xdr:rowOff>114300</xdr:rowOff>
    </xdr:from>
    <xdr:to>
      <xdr:col>21</xdr:col>
      <xdr:colOff>385445</xdr:colOff>
      <xdr:row>36</xdr:row>
      <xdr:rowOff>388620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C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36</xdr:row>
      <xdr:rowOff>114300</xdr:rowOff>
    </xdr:from>
    <xdr:to>
      <xdr:col>22</xdr:col>
      <xdr:colOff>385445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C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36</xdr:row>
      <xdr:rowOff>104775</xdr:rowOff>
    </xdr:from>
    <xdr:to>
      <xdr:col>23</xdr:col>
      <xdr:colOff>394970</xdr:colOff>
      <xdr:row>36</xdr:row>
      <xdr:rowOff>379095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C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37</xdr:row>
      <xdr:rowOff>114300</xdr:rowOff>
    </xdr:from>
    <xdr:to>
      <xdr:col>17</xdr:col>
      <xdr:colOff>385445</xdr:colOff>
      <xdr:row>37</xdr:row>
      <xdr:rowOff>388620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C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37</xdr:row>
      <xdr:rowOff>114300</xdr:rowOff>
    </xdr:from>
    <xdr:to>
      <xdr:col>18</xdr:col>
      <xdr:colOff>385445</xdr:colOff>
      <xdr:row>37</xdr:row>
      <xdr:rowOff>388620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C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37</xdr:row>
      <xdr:rowOff>114300</xdr:rowOff>
    </xdr:from>
    <xdr:to>
      <xdr:col>19</xdr:col>
      <xdr:colOff>385445</xdr:colOff>
      <xdr:row>37</xdr:row>
      <xdr:rowOff>388620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C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37</xdr:row>
      <xdr:rowOff>114300</xdr:rowOff>
    </xdr:from>
    <xdr:to>
      <xdr:col>20</xdr:col>
      <xdr:colOff>384893</xdr:colOff>
      <xdr:row>37</xdr:row>
      <xdr:rowOff>388620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C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37</xdr:row>
      <xdr:rowOff>114300</xdr:rowOff>
    </xdr:from>
    <xdr:to>
      <xdr:col>21</xdr:col>
      <xdr:colOff>384893</xdr:colOff>
      <xdr:row>37</xdr:row>
      <xdr:rowOff>388620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C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37</xdr:row>
      <xdr:rowOff>114300</xdr:rowOff>
    </xdr:from>
    <xdr:to>
      <xdr:col>22</xdr:col>
      <xdr:colOff>385445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C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37</xdr:row>
      <xdr:rowOff>104775</xdr:rowOff>
    </xdr:from>
    <xdr:to>
      <xdr:col>23</xdr:col>
      <xdr:colOff>394970</xdr:colOff>
      <xdr:row>37</xdr:row>
      <xdr:rowOff>379095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C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38</xdr:row>
      <xdr:rowOff>114300</xdr:rowOff>
    </xdr:from>
    <xdr:to>
      <xdr:col>17</xdr:col>
      <xdr:colOff>385445</xdr:colOff>
      <xdr:row>38</xdr:row>
      <xdr:rowOff>388620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C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38</xdr:row>
      <xdr:rowOff>114300</xdr:rowOff>
    </xdr:from>
    <xdr:to>
      <xdr:col>18</xdr:col>
      <xdr:colOff>385445</xdr:colOff>
      <xdr:row>38</xdr:row>
      <xdr:rowOff>388620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C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38</xdr:row>
      <xdr:rowOff>114300</xdr:rowOff>
    </xdr:from>
    <xdr:to>
      <xdr:col>19</xdr:col>
      <xdr:colOff>385445</xdr:colOff>
      <xdr:row>38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C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38</xdr:row>
      <xdr:rowOff>114300</xdr:rowOff>
    </xdr:from>
    <xdr:to>
      <xdr:col>20</xdr:col>
      <xdr:colOff>385445</xdr:colOff>
      <xdr:row>38</xdr:row>
      <xdr:rowOff>388620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C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38</xdr:row>
      <xdr:rowOff>114300</xdr:rowOff>
    </xdr:from>
    <xdr:to>
      <xdr:col>21</xdr:col>
      <xdr:colOff>384893</xdr:colOff>
      <xdr:row>38</xdr:row>
      <xdr:rowOff>388620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C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38</xdr:row>
      <xdr:rowOff>114300</xdr:rowOff>
    </xdr:from>
    <xdr:to>
      <xdr:col>22</xdr:col>
      <xdr:colOff>384893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C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38</xdr:row>
      <xdr:rowOff>104775</xdr:rowOff>
    </xdr:from>
    <xdr:to>
      <xdr:col>23</xdr:col>
      <xdr:colOff>394970</xdr:colOff>
      <xdr:row>38</xdr:row>
      <xdr:rowOff>379095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C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39</xdr:row>
      <xdr:rowOff>114300</xdr:rowOff>
    </xdr:from>
    <xdr:to>
      <xdr:col>17</xdr:col>
      <xdr:colOff>385445</xdr:colOff>
      <xdr:row>39</xdr:row>
      <xdr:rowOff>388620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C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7392650"/>
          <a:ext cx="274320" cy="27432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7</xdr:row>
      <xdr:rowOff>114300</xdr:rowOff>
    </xdr:from>
    <xdr:to>
      <xdr:col>2</xdr:col>
      <xdr:colOff>385445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7</xdr:row>
      <xdr:rowOff>114300</xdr:rowOff>
    </xdr:from>
    <xdr:to>
      <xdr:col>3</xdr:col>
      <xdr:colOff>385445</xdr:colOff>
      <xdr:row>7</xdr:row>
      <xdr:rowOff>388620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7</xdr:row>
      <xdr:rowOff>114300</xdr:rowOff>
    </xdr:from>
    <xdr:to>
      <xdr:col>4</xdr:col>
      <xdr:colOff>385445</xdr:colOff>
      <xdr:row>7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7</xdr:row>
      <xdr:rowOff>114300</xdr:rowOff>
    </xdr:from>
    <xdr:to>
      <xdr:col>5</xdr:col>
      <xdr:colOff>385445</xdr:colOff>
      <xdr:row>7</xdr:row>
      <xdr:rowOff>388620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7</xdr:row>
      <xdr:rowOff>114300</xdr:rowOff>
    </xdr:from>
    <xdr:to>
      <xdr:col>6</xdr:col>
      <xdr:colOff>385445</xdr:colOff>
      <xdr:row>7</xdr:row>
      <xdr:rowOff>379095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35337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7</xdr:row>
      <xdr:rowOff>104775</xdr:rowOff>
    </xdr:from>
    <xdr:to>
      <xdr:col>7</xdr:col>
      <xdr:colOff>394970</xdr:colOff>
      <xdr:row>7</xdr:row>
      <xdr:rowOff>379095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524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8</xdr:row>
      <xdr:rowOff>114300</xdr:rowOff>
    </xdr:from>
    <xdr:to>
      <xdr:col>1</xdr:col>
      <xdr:colOff>385445</xdr:colOff>
      <xdr:row>8</xdr:row>
      <xdr:rowOff>388620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8</xdr:row>
      <xdr:rowOff>114300</xdr:rowOff>
    </xdr:from>
    <xdr:to>
      <xdr:col>2</xdr:col>
      <xdr:colOff>385445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8</xdr:row>
      <xdr:rowOff>114300</xdr:rowOff>
    </xdr:from>
    <xdr:to>
      <xdr:col>3</xdr:col>
      <xdr:colOff>385445</xdr:colOff>
      <xdr:row>8</xdr:row>
      <xdr:rowOff>388620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8</xdr:row>
      <xdr:rowOff>114300</xdr:rowOff>
    </xdr:from>
    <xdr:to>
      <xdr:col>4</xdr:col>
      <xdr:colOff>385445</xdr:colOff>
      <xdr:row>8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8</xdr:row>
      <xdr:rowOff>114300</xdr:rowOff>
    </xdr:from>
    <xdr:to>
      <xdr:col>5</xdr:col>
      <xdr:colOff>384893</xdr:colOff>
      <xdr:row>8</xdr:row>
      <xdr:rowOff>388620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8</xdr:row>
      <xdr:rowOff>114300</xdr:rowOff>
    </xdr:from>
    <xdr:to>
      <xdr:col>6</xdr:col>
      <xdr:colOff>384893</xdr:colOff>
      <xdr:row>8</xdr:row>
      <xdr:rowOff>388620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8</xdr:row>
      <xdr:rowOff>104775</xdr:rowOff>
    </xdr:from>
    <xdr:to>
      <xdr:col>7</xdr:col>
      <xdr:colOff>394970</xdr:colOff>
      <xdr:row>8</xdr:row>
      <xdr:rowOff>379095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9</xdr:row>
      <xdr:rowOff>114300</xdr:rowOff>
    </xdr:from>
    <xdr:to>
      <xdr:col>1</xdr:col>
      <xdr:colOff>385445</xdr:colOff>
      <xdr:row>9</xdr:row>
      <xdr:rowOff>388620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9</xdr:row>
      <xdr:rowOff>114300</xdr:rowOff>
    </xdr:from>
    <xdr:to>
      <xdr:col>2</xdr:col>
      <xdr:colOff>385445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9</xdr:row>
      <xdr:rowOff>114300</xdr:rowOff>
    </xdr:from>
    <xdr:to>
      <xdr:col>3</xdr:col>
      <xdr:colOff>385445</xdr:colOff>
      <xdr:row>9</xdr:row>
      <xdr:rowOff>388620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9</xdr:row>
      <xdr:rowOff>114300</xdr:rowOff>
    </xdr:from>
    <xdr:to>
      <xdr:col>4</xdr:col>
      <xdr:colOff>385445</xdr:colOff>
      <xdr:row>9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9</xdr:row>
      <xdr:rowOff>114300</xdr:rowOff>
    </xdr:from>
    <xdr:to>
      <xdr:col>5</xdr:col>
      <xdr:colOff>385445</xdr:colOff>
      <xdr:row>9</xdr:row>
      <xdr:rowOff>388620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9</xdr:row>
      <xdr:rowOff>114300</xdr:rowOff>
    </xdr:from>
    <xdr:to>
      <xdr:col>6</xdr:col>
      <xdr:colOff>384893</xdr:colOff>
      <xdr:row>9</xdr:row>
      <xdr:rowOff>388620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9</xdr:row>
      <xdr:rowOff>104775</xdr:rowOff>
    </xdr:from>
    <xdr:to>
      <xdr:col>7</xdr:col>
      <xdr:colOff>394418</xdr:colOff>
      <xdr:row>9</xdr:row>
      <xdr:rowOff>379095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438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10</xdr:row>
      <xdr:rowOff>114300</xdr:rowOff>
    </xdr:from>
    <xdr:to>
      <xdr:col>1</xdr:col>
      <xdr:colOff>385445</xdr:colOff>
      <xdr:row>10</xdr:row>
      <xdr:rowOff>388620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10</xdr:row>
      <xdr:rowOff>114300</xdr:rowOff>
    </xdr:from>
    <xdr:to>
      <xdr:col>2</xdr:col>
      <xdr:colOff>385445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10</xdr:row>
      <xdr:rowOff>114300</xdr:rowOff>
    </xdr:from>
    <xdr:to>
      <xdr:col>3</xdr:col>
      <xdr:colOff>385445</xdr:colOff>
      <xdr:row>10</xdr:row>
      <xdr:rowOff>388620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10</xdr:row>
      <xdr:rowOff>114300</xdr:rowOff>
    </xdr:from>
    <xdr:to>
      <xdr:col>4</xdr:col>
      <xdr:colOff>385445</xdr:colOff>
      <xdr:row>10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10</xdr:row>
      <xdr:rowOff>114300</xdr:rowOff>
    </xdr:from>
    <xdr:to>
      <xdr:col>5</xdr:col>
      <xdr:colOff>385445</xdr:colOff>
      <xdr:row>10</xdr:row>
      <xdr:rowOff>388620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10</xdr:row>
      <xdr:rowOff>114300</xdr:rowOff>
    </xdr:from>
    <xdr:to>
      <xdr:col>6</xdr:col>
      <xdr:colOff>384893</xdr:colOff>
      <xdr:row>10</xdr:row>
      <xdr:rowOff>388620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10</xdr:row>
      <xdr:rowOff>104775</xdr:rowOff>
    </xdr:from>
    <xdr:to>
      <xdr:col>7</xdr:col>
      <xdr:colOff>394418</xdr:colOff>
      <xdr:row>10</xdr:row>
      <xdr:rowOff>379095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895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11</xdr:row>
      <xdr:rowOff>114300</xdr:rowOff>
    </xdr:from>
    <xdr:to>
      <xdr:col>1</xdr:col>
      <xdr:colOff>385445</xdr:colOff>
      <xdr:row>11</xdr:row>
      <xdr:rowOff>388620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11</xdr:row>
      <xdr:rowOff>114300</xdr:rowOff>
    </xdr:from>
    <xdr:to>
      <xdr:col>2</xdr:col>
      <xdr:colOff>385445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11</xdr:row>
      <xdr:rowOff>114300</xdr:rowOff>
    </xdr:from>
    <xdr:to>
      <xdr:col>3</xdr:col>
      <xdr:colOff>385445</xdr:colOff>
      <xdr:row>11</xdr:row>
      <xdr:rowOff>388620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11</xdr:row>
      <xdr:rowOff>114300</xdr:rowOff>
    </xdr:from>
    <xdr:to>
      <xdr:col>4</xdr:col>
      <xdr:colOff>385445</xdr:colOff>
      <xdr:row>11</xdr:row>
      <xdr:rowOff>388620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7</xdr:row>
      <xdr:rowOff>114300</xdr:rowOff>
    </xdr:from>
    <xdr:to>
      <xdr:col>13</xdr:col>
      <xdr:colOff>385445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7</xdr:row>
      <xdr:rowOff>114300</xdr:rowOff>
    </xdr:from>
    <xdr:to>
      <xdr:col>14</xdr:col>
      <xdr:colOff>385445</xdr:colOff>
      <xdr:row>7</xdr:row>
      <xdr:rowOff>388620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7</xdr:row>
      <xdr:rowOff>114300</xdr:rowOff>
    </xdr:from>
    <xdr:to>
      <xdr:col>15</xdr:col>
      <xdr:colOff>394970</xdr:colOff>
      <xdr:row>7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8</xdr:row>
      <xdr:rowOff>114300</xdr:rowOff>
    </xdr:from>
    <xdr:to>
      <xdr:col>9</xdr:col>
      <xdr:colOff>375920</xdr:colOff>
      <xdr:row>8</xdr:row>
      <xdr:rowOff>379095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3990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8</xdr:row>
      <xdr:rowOff>114300</xdr:rowOff>
    </xdr:from>
    <xdr:to>
      <xdr:col>10</xdr:col>
      <xdr:colOff>375920</xdr:colOff>
      <xdr:row>8</xdr:row>
      <xdr:rowOff>388620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8</xdr:row>
      <xdr:rowOff>114300</xdr:rowOff>
    </xdr:from>
    <xdr:to>
      <xdr:col>11</xdr:col>
      <xdr:colOff>375920</xdr:colOff>
      <xdr:row>8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8</xdr:row>
      <xdr:rowOff>114300</xdr:rowOff>
    </xdr:from>
    <xdr:to>
      <xdr:col>12</xdr:col>
      <xdr:colOff>375920</xdr:colOff>
      <xdr:row>8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8</xdr:row>
      <xdr:rowOff>114300</xdr:rowOff>
    </xdr:from>
    <xdr:to>
      <xdr:col>13</xdr:col>
      <xdr:colOff>375920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8</xdr:row>
      <xdr:rowOff>114300</xdr:rowOff>
    </xdr:from>
    <xdr:to>
      <xdr:col>14</xdr:col>
      <xdr:colOff>375920</xdr:colOff>
      <xdr:row>8</xdr:row>
      <xdr:rowOff>388620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8</xdr:row>
      <xdr:rowOff>114300</xdr:rowOff>
    </xdr:from>
    <xdr:to>
      <xdr:col>15</xdr:col>
      <xdr:colOff>394418</xdr:colOff>
      <xdr:row>8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82550</xdr:colOff>
      <xdr:row>9</xdr:row>
      <xdr:rowOff>114300</xdr:rowOff>
    </xdr:from>
    <xdr:to>
      <xdr:col>9</xdr:col>
      <xdr:colOff>356318</xdr:colOff>
      <xdr:row>9</xdr:row>
      <xdr:rowOff>388620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16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82550</xdr:colOff>
      <xdr:row>9</xdr:row>
      <xdr:rowOff>114300</xdr:rowOff>
    </xdr:from>
    <xdr:to>
      <xdr:col>10</xdr:col>
      <xdr:colOff>356870</xdr:colOff>
      <xdr:row>9</xdr:row>
      <xdr:rowOff>388620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4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82550</xdr:colOff>
      <xdr:row>9</xdr:row>
      <xdr:rowOff>114300</xdr:rowOff>
    </xdr:from>
    <xdr:to>
      <xdr:col>11</xdr:col>
      <xdr:colOff>356870</xdr:colOff>
      <xdr:row>9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32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82550</xdr:colOff>
      <xdr:row>9</xdr:row>
      <xdr:rowOff>114300</xdr:rowOff>
    </xdr:from>
    <xdr:to>
      <xdr:col>12</xdr:col>
      <xdr:colOff>356870</xdr:colOff>
      <xdr:row>9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89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82550</xdr:colOff>
      <xdr:row>9</xdr:row>
      <xdr:rowOff>114300</xdr:rowOff>
    </xdr:from>
    <xdr:to>
      <xdr:col>13</xdr:col>
      <xdr:colOff>356870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47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82550</xdr:colOff>
      <xdr:row>9</xdr:row>
      <xdr:rowOff>114300</xdr:rowOff>
    </xdr:from>
    <xdr:to>
      <xdr:col>14</xdr:col>
      <xdr:colOff>356870</xdr:colOff>
      <xdr:row>9</xdr:row>
      <xdr:rowOff>388620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0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9</xdr:row>
      <xdr:rowOff>114300</xdr:rowOff>
    </xdr:from>
    <xdr:to>
      <xdr:col>15</xdr:col>
      <xdr:colOff>394418</xdr:colOff>
      <xdr:row>9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10</xdr:row>
      <xdr:rowOff>114300</xdr:rowOff>
    </xdr:from>
    <xdr:to>
      <xdr:col>9</xdr:col>
      <xdr:colOff>394418</xdr:colOff>
      <xdr:row>10</xdr:row>
      <xdr:rowOff>388620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</xdr:row>
      <xdr:rowOff>114300</xdr:rowOff>
    </xdr:from>
    <xdr:to>
      <xdr:col>10</xdr:col>
      <xdr:colOff>394970</xdr:colOff>
      <xdr:row>10</xdr:row>
      <xdr:rowOff>388620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10</xdr:row>
      <xdr:rowOff>114300</xdr:rowOff>
    </xdr:from>
    <xdr:to>
      <xdr:col>11</xdr:col>
      <xdr:colOff>394970</xdr:colOff>
      <xdr:row>10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10</xdr:row>
      <xdr:rowOff>114300</xdr:rowOff>
    </xdr:from>
    <xdr:to>
      <xdr:col>12</xdr:col>
      <xdr:colOff>394970</xdr:colOff>
      <xdr:row>10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10</xdr:row>
      <xdr:rowOff>114300</xdr:rowOff>
    </xdr:from>
    <xdr:to>
      <xdr:col>13</xdr:col>
      <xdr:colOff>394970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10</xdr:row>
      <xdr:rowOff>114300</xdr:rowOff>
    </xdr:from>
    <xdr:to>
      <xdr:col>14</xdr:col>
      <xdr:colOff>394970</xdr:colOff>
      <xdr:row>10</xdr:row>
      <xdr:rowOff>388620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10</xdr:row>
      <xdr:rowOff>114300</xdr:rowOff>
    </xdr:from>
    <xdr:to>
      <xdr:col>15</xdr:col>
      <xdr:colOff>394418</xdr:colOff>
      <xdr:row>10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11</xdr:row>
      <xdr:rowOff>114300</xdr:rowOff>
    </xdr:from>
    <xdr:to>
      <xdr:col>9</xdr:col>
      <xdr:colOff>394418</xdr:colOff>
      <xdr:row>11</xdr:row>
      <xdr:rowOff>388620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11</xdr:row>
      <xdr:rowOff>114300</xdr:rowOff>
    </xdr:from>
    <xdr:to>
      <xdr:col>10</xdr:col>
      <xdr:colOff>394970</xdr:colOff>
      <xdr:row>11</xdr:row>
      <xdr:rowOff>388620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11</xdr:row>
      <xdr:rowOff>114300</xdr:rowOff>
    </xdr:from>
    <xdr:to>
      <xdr:col>11</xdr:col>
      <xdr:colOff>394970</xdr:colOff>
      <xdr:row>11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11</xdr:row>
      <xdr:rowOff>114300</xdr:rowOff>
    </xdr:from>
    <xdr:to>
      <xdr:col>12</xdr:col>
      <xdr:colOff>394970</xdr:colOff>
      <xdr:row>11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7</xdr:row>
      <xdr:rowOff>114300</xdr:rowOff>
    </xdr:from>
    <xdr:to>
      <xdr:col>21</xdr:col>
      <xdr:colOff>385445</xdr:colOff>
      <xdr:row>7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7</xdr:row>
      <xdr:rowOff>114300</xdr:rowOff>
    </xdr:from>
    <xdr:to>
      <xdr:col>22</xdr:col>
      <xdr:colOff>385445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7</xdr:row>
      <xdr:rowOff>95250</xdr:rowOff>
    </xdr:from>
    <xdr:to>
      <xdr:col>23</xdr:col>
      <xdr:colOff>394970</xdr:colOff>
      <xdr:row>7</xdr:row>
      <xdr:rowOff>369570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3514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8</xdr:row>
      <xdr:rowOff>114300</xdr:rowOff>
    </xdr:from>
    <xdr:to>
      <xdr:col>17</xdr:col>
      <xdr:colOff>385445</xdr:colOff>
      <xdr:row>8</xdr:row>
      <xdr:rowOff>388620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8</xdr:row>
      <xdr:rowOff>114300</xdr:rowOff>
    </xdr:from>
    <xdr:to>
      <xdr:col>18</xdr:col>
      <xdr:colOff>385445</xdr:colOff>
      <xdr:row>8</xdr:row>
      <xdr:rowOff>379095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3990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8</xdr:row>
      <xdr:rowOff>114300</xdr:rowOff>
    </xdr:from>
    <xdr:to>
      <xdr:col>19</xdr:col>
      <xdr:colOff>385445</xdr:colOff>
      <xdr:row>8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8</xdr:row>
      <xdr:rowOff>114300</xdr:rowOff>
    </xdr:from>
    <xdr:to>
      <xdr:col>20</xdr:col>
      <xdr:colOff>385445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8</xdr:row>
      <xdr:rowOff>114300</xdr:rowOff>
    </xdr:from>
    <xdr:to>
      <xdr:col>21</xdr:col>
      <xdr:colOff>385445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8</xdr:row>
      <xdr:rowOff>114300</xdr:rowOff>
    </xdr:from>
    <xdr:to>
      <xdr:col>22</xdr:col>
      <xdr:colOff>385445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8</xdr:row>
      <xdr:rowOff>95250</xdr:rowOff>
    </xdr:from>
    <xdr:to>
      <xdr:col>23</xdr:col>
      <xdr:colOff>394970</xdr:colOff>
      <xdr:row>8</xdr:row>
      <xdr:rowOff>369570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3971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9</xdr:row>
      <xdr:rowOff>114300</xdr:rowOff>
    </xdr:from>
    <xdr:to>
      <xdr:col>17</xdr:col>
      <xdr:colOff>384893</xdr:colOff>
      <xdr:row>9</xdr:row>
      <xdr:rowOff>388620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9</xdr:row>
      <xdr:rowOff>114300</xdr:rowOff>
    </xdr:from>
    <xdr:to>
      <xdr:col>18</xdr:col>
      <xdr:colOff>384893</xdr:colOff>
      <xdr:row>9</xdr:row>
      <xdr:rowOff>388620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9</xdr:row>
      <xdr:rowOff>114300</xdr:rowOff>
    </xdr:from>
    <xdr:to>
      <xdr:col>19</xdr:col>
      <xdr:colOff>384893</xdr:colOff>
      <xdr:row>9</xdr:row>
      <xdr:rowOff>388620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9</xdr:row>
      <xdr:rowOff>114300</xdr:rowOff>
    </xdr:from>
    <xdr:to>
      <xdr:col>20</xdr:col>
      <xdr:colOff>385445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9</xdr:row>
      <xdr:rowOff>114300</xdr:rowOff>
    </xdr:from>
    <xdr:to>
      <xdr:col>21</xdr:col>
      <xdr:colOff>385445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9</xdr:row>
      <xdr:rowOff>114300</xdr:rowOff>
    </xdr:from>
    <xdr:to>
      <xdr:col>22</xdr:col>
      <xdr:colOff>385445</xdr:colOff>
      <xdr:row>9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9</xdr:row>
      <xdr:rowOff>95250</xdr:rowOff>
    </xdr:from>
    <xdr:to>
      <xdr:col>23</xdr:col>
      <xdr:colOff>394970</xdr:colOff>
      <xdr:row>9</xdr:row>
      <xdr:rowOff>369570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4429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10</xdr:row>
      <xdr:rowOff>114300</xdr:rowOff>
    </xdr:from>
    <xdr:to>
      <xdr:col>17</xdr:col>
      <xdr:colOff>385445</xdr:colOff>
      <xdr:row>10</xdr:row>
      <xdr:rowOff>388620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10</xdr:row>
      <xdr:rowOff>114300</xdr:rowOff>
    </xdr:from>
    <xdr:to>
      <xdr:col>18</xdr:col>
      <xdr:colOff>384893</xdr:colOff>
      <xdr:row>10</xdr:row>
      <xdr:rowOff>388620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10</xdr:row>
      <xdr:rowOff>114300</xdr:rowOff>
    </xdr:from>
    <xdr:to>
      <xdr:col>19</xdr:col>
      <xdr:colOff>384893</xdr:colOff>
      <xdr:row>10</xdr:row>
      <xdr:rowOff>388620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10</xdr:row>
      <xdr:rowOff>114300</xdr:rowOff>
    </xdr:from>
    <xdr:to>
      <xdr:col>20</xdr:col>
      <xdr:colOff>385445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10</xdr:row>
      <xdr:rowOff>114300</xdr:rowOff>
    </xdr:from>
    <xdr:to>
      <xdr:col>21</xdr:col>
      <xdr:colOff>385445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10</xdr:row>
      <xdr:rowOff>114300</xdr:rowOff>
    </xdr:from>
    <xdr:to>
      <xdr:col>22</xdr:col>
      <xdr:colOff>385445</xdr:colOff>
      <xdr:row>10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D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10</xdr:row>
      <xdr:rowOff>95250</xdr:rowOff>
    </xdr:from>
    <xdr:to>
      <xdr:col>23</xdr:col>
      <xdr:colOff>394970</xdr:colOff>
      <xdr:row>10</xdr:row>
      <xdr:rowOff>369570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D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4886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11</xdr:row>
      <xdr:rowOff>114300</xdr:rowOff>
    </xdr:from>
    <xdr:to>
      <xdr:col>17</xdr:col>
      <xdr:colOff>385445</xdr:colOff>
      <xdr:row>11</xdr:row>
      <xdr:rowOff>388620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D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11</xdr:row>
      <xdr:rowOff>114300</xdr:rowOff>
    </xdr:from>
    <xdr:to>
      <xdr:col>18</xdr:col>
      <xdr:colOff>384893</xdr:colOff>
      <xdr:row>11</xdr:row>
      <xdr:rowOff>388620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D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11</xdr:row>
      <xdr:rowOff>114300</xdr:rowOff>
    </xdr:from>
    <xdr:to>
      <xdr:col>19</xdr:col>
      <xdr:colOff>384893</xdr:colOff>
      <xdr:row>11</xdr:row>
      <xdr:rowOff>388620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D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11</xdr:row>
      <xdr:rowOff>114300</xdr:rowOff>
    </xdr:from>
    <xdr:to>
      <xdr:col>20</xdr:col>
      <xdr:colOff>385445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D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11</xdr:row>
      <xdr:rowOff>114300</xdr:rowOff>
    </xdr:from>
    <xdr:to>
      <xdr:col>21</xdr:col>
      <xdr:colOff>385445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D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11</xdr:row>
      <xdr:rowOff>114300</xdr:rowOff>
    </xdr:from>
    <xdr:to>
      <xdr:col>22</xdr:col>
      <xdr:colOff>385445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D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11</xdr:row>
      <xdr:rowOff>95250</xdr:rowOff>
    </xdr:from>
    <xdr:to>
      <xdr:col>23</xdr:col>
      <xdr:colOff>394970</xdr:colOff>
      <xdr:row>11</xdr:row>
      <xdr:rowOff>369570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D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5343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16</xdr:row>
      <xdr:rowOff>114300</xdr:rowOff>
    </xdr:from>
    <xdr:to>
      <xdr:col>1</xdr:col>
      <xdr:colOff>404495</xdr:colOff>
      <xdr:row>16</xdr:row>
      <xdr:rowOff>388620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D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16</xdr:row>
      <xdr:rowOff>114300</xdr:rowOff>
    </xdr:from>
    <xdr:to>
      <xdr:col>2</xdr:col>
      <xdr:colOff>404495</xdr:colOff>
      <xdr:row>16</xdr:row>
      <xdr:rowOff>388620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D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16</xdr:row>
      <xdr:rowOff>114300</xdr:rowOff>
    </xdr:from>
    <xdr:to>
      <xdr:col>3</xdr:col>
      <xdr:colOff>404495</xdr:colOff>
      <xdr:row>16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D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16</xdr:row>
      <xdr:rowOff>114300</xdr:rowOff>
    </xdr:from>
    <xdr:to>
      <xdr:col>4</xdr:col>
      <xdr:colOff>404495</xdr:colOff>
      <xdr:row>16</xdr:row>
      <xdr:rowOff>379095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D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73914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16</xdr:row>
      <xdr:rowOff>114300</xdr:rowOff>
    </xdr:from>
    <xdr:to>
      <xdr:col>5</xdr:col>
      <xdr:colOff>404495</xdr:colOff>
      <xdr:row>16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D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16</xdr:row>
      <xdr:rowOff>114300</xdr:rowOff>
    </xdr:from>
    <xdr:to>
      <xdr:col>6</xdr:col>
      <xdr:colOff>404495</xdr:colOff>
      <xdr:row>16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D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16</xdr:row>
      <xdr:rowOff>114300</xdr:rowOff>
    </xdr:from>
    <xdr:to>
      <xdr:col>7</xdr:col>
      <xdr:colOff>394970</xdr:colOff>
      <xdr:row>16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D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17</xdr:row>
      <xdr:rowOff>114300</xdr:rowOff>
    </xdr:from>
    <xdr:to>
      <xdr:col>1</xdr:col>
      <xdr:colOff>404495</xdr:colOff>
      <xdr:row>17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D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17</xdr:row>
      <xdr:rowOff>114300</xdr:rowOff>
    </xdr:from>
    <xdr:to>
      <xdr:col>2</xdr:col>
      <xdr:colOff>404495</xdr:colOff>
      <xdr:row>17</xdr:row>
      <xdr:rowOff>388620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D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17</xdr:row>
      <xdr:rowOff>114300</xdr:rowOff>
    </xdr:from>
    <xdr:to>
      <xdr:col>3</xdr:col>
      <xdr:colOff>403943</xdr:colOff>
      <xdr:row>17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D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17</xdr:row>
      <xdr:rowOff>114300</xdr:rowOff>
    </xdr:from>
    <xdr:to>
      <xdr:col>4</xdr:col>
      <xdr:colOff>403943</xdr:colOff>
      <xdr:row>17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D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17</xdr:row>
      <xdr:rowOff>114300</xdr:rowOff>
    </xdr:from>
    <xdr:to>
      <xdr:col>5</xdr:col>
      <xdr:colOff>404495</xdr:colOff>
      <xdr:row>17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D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17</xdr:row>
      <xdr:rowOff>114300</xdr:rowOff>
    </xdr:from>
    <xdr:to>
      <xdr:col>6</xdr:col>
      <xdr:colOff>404495</xdr:colOff>
      <xdr:row>17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D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17</xdr:row>
      <xdr:rowOff>114300</xdr:rowOff>
    </xdr:from>
    <xdr:to>
      <xdr:col>7</xdr:col>
      <xdr:colOff>394970</xdr:colOff>
      <xdr:row>17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D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18</xdr:row>
      <xdr:rowOff>114300</xdr:rowOff>
    </xdr:from>
    <xdr:to>
      <xdr:col>1</xdr:col>
      <xdr:colOff>404495</xdr:colOff>
      <xdr:row>18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D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18</xdr:row>
      <xdr:rowOff>114300</xdr:rowOff>
    </xdr:from>
    <xdr:to>
      <xdr:col>2</xdr:col>
      <xdr:colOff>404495</xdr:colOff>
      <xdr:row>18</xdr:row>
      <xdr:rowOff>388620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D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18</xdr:row>
      <xdr:rowOff>114300</xdr:rowOff>
    </xdr:from>
    <xdr:to>
      <xdr:col>3</xdr:col>
      <xdr:colOff>403943</xdr:colOff>
      <xdr:row>18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D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18</xdr:row>
      <xdr:rowOff>114300</xdr:rowOff>
    </xdr:from>
    <xdr:to>
      <xdr:col>4</xdr:col>
      <xdr:colOff>403943</xdr:colOff>
      <xdr:row>18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D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18</xdr:row>
      <xdr:rowOff>114300</xdr:rowOff>
    </xdr:from>
    <xdr:to>
      <xdr:col>5</xdr:col>
      <xdr:colOff>404495</xdr:colOff>
      <xdr:row>18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D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18</xdr:row>
      <xdr:rowOff>114300</xdr:rowOff>
    </xdr:from>
    <xdr:to>
      <xdr:col>6</xdr:col>
      <xdr:colOff>404495</xdr:colOff>
      <xdr:row>18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D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18</xdr:row>
      <xdr:rowOff>114300</xdr:rowOff>
    </xdr:from>
    <xdr:to>
      <xdr:col>7</xdr:col>
      <xdr:colOff>394970</xdr:colOff>
      <xdr:row>18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D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19</xdr:row>
      <xdr:rowOff>114300</xdr:rowOff>
    </xdr:from>
    <xdr:to>
      <xdr:col>1</xdr:col>
      <xdr:colOff>385445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D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19</xdr:row>
      <xdr:rowOff>114300</xdr:rowOff>
    </xdr:from>
    <xdr:to>
      <xdr:col>2</xdr:col>
      <xdr:colOff>385445</xdr:colOff>
      <xdr:row>19</xdr:row>
      <xdr:rowOff>388620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D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19</xdr:row>
      <xdr:rowOff>114300</xdr:rowOff>
    </xdr:from>
    <xdr:to>
      <xdr:col>3</xdr:col>
      <xdr:colOff>384893</xdr:colOff>
      <xdr:row>19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D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19</xdr:row>
      <xdr:rowOff>114300</xdr:rowOff>
    </xdr:from>
    <xdr:to>
      <xdr:col>4</xdr:col>
      <xdr:colOff>384893</xdr:colOff>
      <xdr:row>19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D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19</xdr:row>
      <xdr:rowOff>114300</xdr:rowOff>
    </xdr:from>
    <xdr:to>
      <xdr:col>5</xdr:col>
      <xdr:colOff>385445</xdr:colOff>
      <xdr:row>19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D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19</xdr:row>
      <xdr:rowOff>114300</xdr:rowOff>
    </xdr:from>
    <xdr:to>
      <xdr:col>6</xdr:col>
      <xdr:colOff>385445</xdr:colOff>
      <xdr:row>19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D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19</xdr:row>
      <xdr:rowOff>114300</xdr:rowOff>
    </xdr:from>
    <xdr:to>
      <xdr:col>7</xdr:col>
      <xdr:colOff>394970</xdr:colOff>
      <xdr:row>19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D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20</xdr:row>
      <xdr:rowOff>114300</xdr:rowOff>
    </xdr:from>
    <xdr:to>
      <xdr:col>1</xdr:col>
      <xdr:colOff>385445</xdr:colOff>
      <xdr:row>20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D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20</xdr:row>
      <xdr:rowOff>114300</xdr:rowOff>
    </xdr:from>
    <xdr:to>
      <xdr:col>2</xdr:col>
      <xdr:colOff>385445</xdr:colOff>
      <xdr:row>20</xdr:row>
      <xdr:rowOff>388620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D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16</xdr:row>
      <xdr:rowOff>114300</xdr:rowOff>
    </xdr:from>
    <xdr:to>
      <xdr:col>11</xdr:col>
      <xdr:colOff>385445</xdr:colOff>
      <xdr:row>16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D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16</xdr:row>
      <xdr:rowOff>114300</xdr:rowOff>
    </xdr:from>
    <xdr:to>
      <xdr:col>12</xdr:col>
      <xdr:colOff>385445</xdr:colOff>
      <xdr:row>16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D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16</xdr:row>
      <xdr:rowOff>114300</xdr:rowOff>
    </xdr:from>
    <xdr:to>
      <xdr:col>13</xdr:col>
      <xdr:colOff>385445</xdr:colOff>
      <xdr:row>16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D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16</xdr:row>
      <xdr:rowOff>114300</xdr:rowOff>
    </xdr:from>
    <xdr:to>
      <xdr:col>14</xdr:col>
      <xdr:colOff>385445</xdr:colOff>
      <xdr:row>16</xdr:row>
      <xdr:rowOff>379095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D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73914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16</xdr:row>
      <xdr:rowOff>114300</xdr:rowOff>
    </xdr:from>
    <xdr:to>
      <xdr:col>15</xdr:col>
      <xdr:colOff>385445</xdr:colOff>
      <xdr:row>16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D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17</xdr:row>
      <xdr:rowOff>114300</xdr:rowOff>
    </xdr:from>
    <xdr:to>
      <xdr:col>9</xdr:col>
      <xdr:colOff>385445</xdr:colOff>
      <xdr:row>17</xdr:row>
      <xdr:rowOff>388620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D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17</xdr:row>
      <xdr:rowOff>114300</xdr:rowOff>
    </xdr:from>
    <xdr:to>
      <xdr:col>10</xdr:col>
      <xdr:colOff>385445</xdr:colOff>
      <xdr:row>17</xdr:row>
      <xdr:rowOff>388620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D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17</xdr:row>
      <xdr:rowOff>114300</xdr:rowOff>
    </xdr:from>
    <xdr:to>
      <xdr:col>11</xdr:col>
      <xdr:colOff>385445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D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17</xdr:row>
      <xdr:rowOff>114300</xdr:rowOff>
    </xdr:from>
    <xdr:to>
      <xdr:col>12</xdr:col>
      <xdr:colOff>385445</xdr:colOff>
      <xdr:row>17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D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17</xdr:row>
      <xdr:rowOff>114300</xdr:rowOff>
    </xdr:from>
    <xdr:to>
      <xdr:col>13</xdr:col>
      <xdr:colOff>384893</xdr:colOff>
      <xdr:row>17</xdr:row>
      <xdr:rowOff>388620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D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17</xdr:row>
      <xdr:rowOff>114300</xdr:rowOff>
    </xdr:from>
    <xdr:to>
      <xdr:col>14</xdr:col>
      <xdr:colOff>384893</xdr:colOff>
      <xdr:row>17</xdr:row>
      <xdr:rowOff>388620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D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17</xdr:row>
      <xdr:rowOff>114300</xdr:rowOff>
    </xdr:from>
    <xdr:to>
      <xdr:col>15</xdr:col>
      <xdr:colOff>385445</xdr:colOff>
      <xdr:row>17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D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18</xdr:row>
      <xdr:rowOff>114300</xdr:rowOff>
    </xdr:from>
    <xdr:to>
      <xdr:col>9</xdr:col>
      <xdr:colOff>385445</xdr:colOff>
      <xdr:row>18</xdr:row>
      <xdr:rowOff>388620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D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18</xdr:row>
      <xdr:rowOff>114300</xdr:rowOff>
    </xdr:from>
    <xdr:to>
      <xdr:col>10</xdr:col>
      <xdr:colOff>385445</xdr:colOff>
      <xdr:row>18</xdr:row>
      <xdr:rowOff>388620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D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18</xdr:row>
      <xdr:rowOff>114300</xdr:rowOff>
    </xdr:from>
    <xdr:to>
      <xdr:col>11</xdr:col>
      <xdr:colOff>385445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D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18</xdr:row>
      <xdr:rowOff>114300</xdr:rowOff>
    </xdr:from>
    <xdr:to>
      <xdr:col>12</xdr:col>
      <xdr:colOff>385445</xdr:colOff>
      <xdr:row>18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D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18</xdr:row>
      <xdr:rowOff>114300</xdr:rowOff>
    </xdr:from>
    <xdr:to>
      <xdr:col>13</xdr:col>
      <xdr:colOff>384893</xdr:colOff>
      <xdr:row>18</xdr:row>
      <xdr:rowOff>388620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D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18</xdr:row>
      <xdr:rowOff>114300</xdr:rowOff>
    </xdr:from>
    <xdr:to>
      <xdr:col>14</xdr:col>
      <xdr:colOff>384893</xdr:colOff>
      <xdr:row>18</xdr:row>
      <xdr:rowOff>388620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D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18</xdr:row>
      <xdr:rowOff>114300</xdr:rowOff>
    </xdr:from>
    <xdr:to>
      <xdr:col>15</xdr:col>
      <xdr:colOff>385445</xdr:colOff>
      <xdr:row>18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D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19</xdr:row>
      <xdr:rowOff>114300</xdr:rowOff>
    </xdr:from>
    <xdr:to>
      <xdr:col>9</xdr:col>
      <xdr:colOff>385445</xdr:colOff>
      <xdr:row>19</xdr:row>
      <xdr:rowOff>388620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D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19</xdr:row>
      <xdr:rowOff>114300</xdr:rowOff>
    </xdr:from>
    <xdr:to>
      <xdr:col>10</xdr:col>
      <xdr:colOff>385445</xdr:colOff>
      <xdr:row>19</xdr:row>
      <xdr:rowOff>388620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D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19</xdr:row>
      <xdr:rowOff>114300</xdr:rowOff>
    </xdr:from>
    <xdr:to>
      <xdr:col>11</xdr:col>
      <xdr:colOff>385445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D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19</xdr:row>
      <xdr:rowOff>114300</xdr:rowOff>
    </xdr:from>
    <xdr:to>
      <xdr:col>12</xdr:col>
      <xdr:colOff>384893</xdr:colOff>
      <xdr:row>19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D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19</xdr:row>
      <xdr:rowOff>114300</xdr:rowOff>
    </xdr:from>
    <xdr:to>
      <xdr:col>13</xdr:col>
      <xdr:colOff>384893</xdr:colOff>
      <xdr:row>19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D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19</xdr:row>
      <xdr:rowOff>114300</xdr:rowOff>
    </xdr:from>
    <xdr:to>
      <xdr:col>14</xdr:col>
      <xdr:colOff>385445</xdr:colOff>
      <xdr:row>19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D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19</xdr:row>
      <xdr:rowOff>114300</xdr:rowOff>
    </xdr:from>
    <xdr:to>
      <xdr:col>15</xdr:col>
      <xdr:colOff>385445</xdr:colOff>
      <xdr:row>19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D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20</xdr:row>
      <xdr:rowOff>114300</xdr:rowOff>
    </xdr:from>
    <xdr:to>
      <xdr:col>9</xdr:col>
      <xdr:colOff>385445</xdr:colOff>
      <xdr:row>20</xdr:row>
      <xdr:rowOff>388620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D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20</xdr:row>
      <xdr:rowOff>114300</xdr:rowOff>
    </xdr:from>
    <xdr:to>
      <xdr:col>10</xdr:col>
      <xdr:colOff>385445</xdr:colOff>
      <xdr:row>20</xdr:row>
      <xdr:rowOff>388620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D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20</xdr:row>
      <xdr:rowOff>114300</xdr:rowOff>
    </xdr:from>
    <xdr:to>
      <xdr:col>11</xdr:col>
      <xdr:colOff>385445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D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20</xdr:row>
      <xdr:rowOff>114300</xdr:rowOff>
    </xdr:from>
    <xdr:to>
      <xdr:col>12</xdr:col>
      <xdr:colOff>385445</xdr:colOff>
      <xdr:row>20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D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20</xdr:row>
      <xdr:rowOff>114300</xdr:rowOff>
    </xdr:from>
    <xdr:to>
      <xdr:col>13</xdr:col>
      <xdr:colOff>385445</xdr:colOff>
      <xdr:row>20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D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139700</xdr:colOff>
      <xdr:row>16</xdr:row>
      <xdr:rowOff>114300</xdr:rowOff>
    </xdr:from>
    <xdr:to>
      <xdr:col>22</xdr:col>
      <xdr:colOff>414020</xdr:colOff>
      <xdr:row>16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D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16</xdr:row>
      <xdr:rowOff>114300</xdr:rowOff>
    </xdr:from>
    <xdr:to>
      <xdr:col>23</xdr:col>
      <xdr:colOff>394970</xdr:colOff>
      <xdr:row>16</xdr:row>
      <xdr:rowOff>379095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D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3914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17</xdr:col>
      <xdr:colOff>139700</xdr:colOff>
      <xdr:row>17</xdr:row>
      <xdr:rowOff>114300</xdr:rowOff>
    </xdr:from>
    <xdr:to>
      <xdr:col>17</xdr:col>
      <xdr:colOff>414020</xdr:colOff>
      <xdr:row>17</xdr:row>
      <xdr:rowOff>388620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D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6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139700</xdr:colOff>
      <xdr:row>17</xdr:row>
      <xdr:rowOff>114300</xdr:rowOff>
    </xdr:from>
    <xdr:to>
      <xdr:col>18</xdr:col>
      <xdr:colOff>414020</xdr:colOff>
      <xdr:row>17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D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3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139700</xdr:colOff>
      <xdr:row>17</xdr:row>
      <xdr:rowOff>114300</xdr:rowOff>
    </xdr:from>
    <xdr:to>
      <xdr:col>19</xdr:col>
      <xdr:colOff>414020</xdr:colOff>
      <xdr:row>17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D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1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139700</xdr:colOff>
      <xdr:row>17</xdr:row>
      <xdr:rowOff>114300</xdr:rowOff>
    </xdr:from>
    <xdr:to>
      <xdr:col>20</xdr:col>
      <xdr:colOff>414020</xdr:colOff>
      <xdr:row>17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D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09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139700</xdr:colOff>
      <xdr:row>17</xdr:row>
      <xdr:rowOff>114300</xdr:rowOff>
    </xdr:from>
    <xdr:to>
      <xdr:col>21</xdr:col>
      <xdr:colOff>414020</xdr:colOff>
      <xdr:row>17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D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67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139700</xdr:colOff>
      <xdr:row>17</xdr:row>
      <xdr:rowOff>114300</xdr:rowOff>
    </xdr:from>
    <xdr:to>
      <xdr:col>22</xdr:col>
      <xdr:colOff>413468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D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7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17</xdr:row>
      <xdr:rowOff>114300</xdr:rowOff>
    </xdr:from>
    <xdr:to>
      <xdr:col>23</xdr:col>
      <xdr:colOff>394418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D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139700</xdr:colOff>
      <xdr:row>18</xdr:row>
      <xdr:rowOff>114300</xdr:rowOff>
    </xdr:from>
    <xdr:to>
      <xdr:col>17</xdr:col>
      <xdr:colOff>414020</xdr:colOff>
      <xdr:row>18</xdr:row>
      <xdr:rowOff>388620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D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6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139700</xdr:colOff>
      <xdr:row>18</xdr:row>
      <xdr:rowOff>114300</xdr:rowOff>
    </xdr:from>
    <xdr:to>
      <xdr:col>18</xdr:col>
      <xdr:colOff>414020</xdr:colOff>
      <xdr:row>18</xdr:row>
      <xdr:rowOff>388620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D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3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139700</xdr:colOff>
      <xdr:row>18</xdr:row>
      <xdr:rowOff>114300</xdr:rowOff>
    </xdr:from>
    <xdr:to>
      <xdr:col>19</xdr:col>
      <xdr:colOff>414020</xdr:colOff>
      <xdr:row>18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D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1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139700</xdr:colOff>
      <xdr:row>18</xdr:row>
      <xdr:rowOff>114300</xdr:rowOff>
    </xdr:from>
    <xdr:to>
      <xdr:col>20</xdr:col>
      <xdr:colOff>414020</xdr:colOff>
      <xdr:row>18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D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09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139700</xdr:colOff>
      <xdr:row>18</xdr:row>
      <xdr:rowOff>114300</xdr:rowOff>
    </xdr:from>
    <xdr:to>
      <xdr:col>21</xdr:col>
      <xdr:colOff>414020</xdr:colOff>
      <xdr:row>18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D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67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139700</xdr:colOff>
      <xdr:row>18</xdr:row>
      <xdr:rowOff>114300</xdr:rowOff>
    </xdr:from>
    <xdr:to>
      <xdr:col>22</xdr:col>
      <xdr:colOff>413468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D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7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18</xdr:row>
      <xdr:rowOff>114300</xdr:rowOff>
    </xdr:from>
    <xdr:to>
      <xdr:col>23</xdr:col>
      <xdr:colOff>394418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D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139700</xdr:colOff>
      <xdr:row>19</xdr:row>
      <xdr:rowOff>114300</xdr:rowOff>
    </xdr:from>
    <xdr:to>
      <xdr:col>17</xdr:col>
      <xdr:colOff>414020</xdr:colOff>
      <xdr:row>19</xdr:row>
      <xdr:rowOff>388620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D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6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139700</xdr:colOff>
      <xdr:row>19</xdr:row>
      <xdr:rowOff>114300</xdr:rowOff>
    </xdr:from>
    <xdr:to>
      <xdr:col>18</xdr:col>
      <xdr:colOff>414020</xdr:colOff>
      <xdr:row>19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D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3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139700</xdr:colOff>
      <xdr:row>19</xdr:row>
      <xdr:rowOff>114300</xdr:rowOff>
    </xdr:from>
    <xdr:to>
      <xdr:col>19</xdr:col>
      <xdr:colOff>414020</xdr:colOff>
      <xdr:row>19</xdr:row>
      <xdr:rowOff>388620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D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1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139700</xdr:colOff>
      <xdr:row>19</xdr:row>
      <xdr:rowOff>114300</xdr:rowOff>
    </xdr:from>
    <xdr:to>
      <xdr:col>20</xdr:col>
      <xdr:colOff>414020</xdr:colOff>
      <xdr:row>19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D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09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139700</xdr:colOff>
      <xdr:row>19</xdr:row>
      <xdr:rowOff>114300</xdr:rowOff>
    </xdr:from>
    <xdr:to>
      <xdr:col>21</xdr:col>
      <xdr:colOff>414020</xdr:colOff>
      <xdr:row>19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D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67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139700</xdr:colOff>
      <xdr:row>19</xdr:row>
      <xdr:rowOff>114300</xdr:rowOff>
    </xdr:from>
    <xdr:to>
      <xdr:col>22</xdr:col>
      <xdr:colOff>413468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D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19</xdr:row>
      <xdr:rowOff>114300</xdr:rowOff>
    </xdr:from>
    <xdr:to>
      <xdr:col>23</xdr:col>
      <xdr:colOff>394418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D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139700</xdr:colOff>
      <xdr:row>20</xdr:row>
      <xdr:rowOff>114300</xdr:rowOff>
    </xdr:from>
    <xdr:to>
      <xdr:col>17</xdr:col>
      <xdr:colOff>414020</xdr:colOff>
      <xdr:row>20</xdr:row>
      <xdr:rowOff>388620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D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6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139700</xdr:colOff>
      <xdr:row>20</xdr:row>
      <xdr:rowOff>114300</xdr:rowOff>
    </xdr:from>
    <xdr:to>
      <xdr:col>18</xdr:col>
      <xdr:colOff>414020</xdr:colOff>
      <xdr:row>20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D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3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139700</xdr:colOff>
      <xdr:row>20</xdr:row>
      <xdr:rowOff>114300</xdr:rowOff>
    </xdr:from>
    <xdr:to>
      <xdr:col>19</xdr:col>
      <xdr:colOff>414020</xdr:colOff>
      <xdr:row>20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D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1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139700</xdr:colOff>
      <xdr:row>20</xdr:row>
      <xdr:rowOff>114300</xdr:rowOff>
    </xdr:from>
    <xdr:to>
      <xdr:col>20</xdr:col>
      <xdr:colOff>414020</xdr:colOff>
      <xdr:row>20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D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09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139700</xdr:colOff>
      <xdr:row>20</xdr:row>
      <xdr:rowOff>114300</xdr:rowOff>
    </xdr:from>
    <xdr:to>
      <xdr:col>21</xdr:col>
      <xdr:colOff>414020</xdr:colOff>
      <xdr:row>20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D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67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139700</xdr:colOff>
      <xdr:row>20</xdr:row>
      <xdr:rowOff>114300</xdr:rowOff>
    </xdr:from>
    <xdr:to>
      <xdr:col>22</xdr:col>
      <xdr:colOff>414020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D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20</xdr:row>
      <xdr:rowOff>114300</xdr:rowOff>
    </xdr:from>
    <xdr:to>
      <xdr:col>23</xdr:col>
      <xdr:colOff>394970</xdr:colOff>
      <xdr:row>20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D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25</xdr:row>
      <xdr:rowOff>114300</xdr:rowOff>
    </xdr:from>
    <xdr:to>
      <xdr:col>1</xdr:col>
      <xdr:colOff>375920</xdr:colOff>
      <xdr:row>25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D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25</xdr:row>
      <xdr:rowOff>114300</xdr:rowOff>
    </xdr:from>
    <xdr:to>
      <xdr:col>2</xdr:col>
      <xdr:colOff>375920</xdr:colOff>
      <xdr:row>25</xdr:row>
      <xdr:rowOff>379095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D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12490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25</xdr:row>
      <xdr:rowOff>114300</xdr:rowOff>
    </xdr:from>
    <xdr:to>
      <xdr:col>3</xdr:col>
      <xdr:colOff>375920</xdr:colOff>
      <xdr:row>25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D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25</xdr:row>
      <xdr:rowOff>114300</xdr:rowOff>
    </xdr:from>
    <xdr:to>
      <xdr:col>4</xdr:col>
      <xdr:colOff>375920</xdr:colOff>
      <xdr:row>25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D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25</xdr:row>
      <xdr:rowOff>114300</xdr:rowOff>
    </xdr:from>
    <xdr:to>
      <xdr:col>5</xdr:col>
      <xdr:colOff>375920</xdr:colOff>
      <xdr:row>25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D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25</xdr:row>
      <xdr:rowOff>114300</xdr:rowOff>
    </xdr:from>
    <xdr:to>
      <xdr:col>6</xdr:col>
      <xdr:colOff>375920</xdr:colOff>
      <xdr:row>25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D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25</xdr:row>
      <xdr:rowOff>114300</xdr:rowOff>
    </xdr:from>
    <xdr:to>
      <xdr:col>7</xdr:col>
      <xdr:colOff>375920</xdr:colOff>
      <xdr:row>25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D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26</xdr:row>
      <xdr:rowOff>114300</xdr:rowOff>
    </xdr:from>
    <xdr:to>
      <xdr:col>1</xdr:col>
      <xdr:colOff>375368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D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26</xdr:row>
      <xdr:rowOff>114300</xdr:rowOff>
    </xdr:from>
    <xdr:to>
      <xdr:col>2</xdr:col>
      <xdr:colOff>375368</xdr:colOff>
      <xdr:row>26</xdr:row>
      <xdr:rowOff>388620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D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26</xdr:row>
      <xdr:rowOff>114300</xdr:rowOff>
    </xdr:from>
    <xdr:to>
      <xdr:col>3</xdr:col>
      <xdr:colOff>375920</xdr:colOff>
      <xdr:row>26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D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26</xdr:row>
      <xdr:rowOff>114300</xdr:rowOff>
    </xdr:from>
    <xdr:to>
      <xdr:col>4</xdr:col>
      <xdr:colOff>375920</xdr:colOff>
      <xdr:row>26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D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26</xdr:row>
      <xdr:rowOff>114300</xdr:rowOff>
    </xdr:from>
    <xdr:to>
      <xdr:col>5</xdr:col>
      <xdr:colOff>375920</xdr:colOff>
      <xdr:row>26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D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26</xdr:row>
      <xdr:rowOff>114300</xdr:rowOff>
    </xdr:from>
    <xdr:to>
      <xdr:col>6</xdr:col>
      <xdr:colOff>375920</xdr:colOff>
      <xdr:row>26</xdr:row>
      <xdr:rowOff>388620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D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26</xdr:row>
      <xdr:rowOff>114300</xdr:rowOff>
    </xdr:from>
    <xdr:to>
      <xdr:col>7</xdr:col>
      <xdr:colOff>375368</xdr:colOff>
      <xdr:row>26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D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27</xdr:row>
      <xdr:rowOff>114300</xdr:rowOff>
    </xdr:from>
    <xdr:to>
      <xdr:col>1</xdr:col>
      <xdr:colOff>375368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D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27</xdr:row>
      <xdr:rowOff>114300</xdr:rowOff>
    </xdr:from>
    <xdr:to>
      <xdr:col>2</xdr:col>
      <xdr:colOff>375920</xdr:colOff>
      <xdr:row>27</xdr:row>
      <xdr:rowOff>388620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D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27</xdr:row>
      <xdr:rowOff>114300</xdr:rowOff>
    </xdr:from>
    <xdr:to>
      <xdr:col>3</xdr:col>
      <xdr:colOff>375920</xdr:colOff>
      <xdr:row>27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D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27</xdr:row>
      <xdr:rowOff>114300</xdr:rowOff>
    </xdr:from>
    <xdr:to>
      <xdr:col>4</xdr:col>
      <xdr:colOff>375920</xdr:colOff>
      <xdr:row>27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D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27</xdr:row>
      <xdr:rowOff>114300</xdr:rowOff>
    </xdr:from>
    <xdr:to>
      <xdr:col>5</xdr:col>
      <xdr:colOff>375920</xdr:colOff>
      <xdr:row>27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D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27</xdr:row>
      <xdr:rowOff>114300</xdr:rowOff>
    </xdr:from>
    <xdr:to>
      <xdr:col>6</xdr:col>
      <xdr:colOff>375920</xdr:colOff>
      <xdr:row>27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D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27</xdr:row>
      <xdr:rowOff>114300</xdr:rowOff>
    </xdr:from>
    <xdr:to>
      <xdr:col>7</xdr:col>
      <xdr:colOff>375920</xdr:colOff>
      <xdr:row>27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D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28</xdr:row>
      <xdr:rowOff>114300</xdr:rowOff>
    </xdr:from>
    <xdr:to>
      <xdr:col>1</xdr:col>
      <xdr:colOff>375368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D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28</xdr:row>
      <xdr:rowOff>114300</xdr:rowOff>
    </xdr:from>
    <xdr:to>
      <xdr:col>2</xdr:col>
      <xdr:colOff>375368</xdr:colOff>
      <xdr:row>28</xdr:row>
      <xdr:rowOff>388620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D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28</xdr:row>
      <xdr:rowOff>114300</xdr:rowOff>
    </xdr:from>
    <xdr:to>
      <xdr:col>3</xdr:col>
      <xdr:colOff>375920</xdr:colOff>
      <xdr:row>28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D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28</xdr:row>
      <xdr:rowOff>114300</xdr:rowOff>
    </xdr:from>
    <xdr:to>
      <xdr:col>4</xdr:col>
      <xdr:colOff>375920</xdr:colOff>
      <xdr:row>28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D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28</xdr:row>
      <xdr:rowOff>114300</xdr:rowOff>
    </xdr:from>
    <xdr:to>
      <xdr:col>5</xdr:col>
      <xdr:colOff>375920</xdr:colOff>
      <xdr:row>28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D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28</xdr:row>
      <xdr:rowOff>114300</xdr:rowOff>
    </xdr:from>
    <xdr:to>
      <xdr:col>6</xdr:col>
      <xdr:colOff>375920</xdr:colOff>
      <xdr:row>28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D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101600</xdr:colOff>
      <xdr:row>28</xdr:row>
      <xdr:rowOff>114300</xdr:rowOff>
    </xdr:from>
    <xdr:to>
      <xdr:col>7</xdr:col>
      <xdr:colOff>375920</xdr:colOff>
      <xdr:row>28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D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05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29</xdr:row>
      <xdr:rowOff>114300</xdr:rowOff>
    </xdr:from>
    <xdr:to>
      <xdr:col>1</xdr:col>
      <xdr:colOff>375920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D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29</xdr:row>
      <xdr:rowOff>114300</xdr:rowOff>
    </xdr:from>
    <xdr:to>
      <xdr:col>2</xdr:col>
      <xdr:colOff>375920</xdr:colOff>
      <xdr:row>29</xdr:row>
      <xdr:rowOff>388620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D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29</xdr:row>
      <xdr:rowOff>114300</xdr:rowOff>
    </xdr:from>
    <xdr:to>
      <xdr:col>3</xdr:col>
      <xdr:colOff>375920</xdr:colOff>
      <xdr:row>29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D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25</xdr:row>
      <xdr:rowOff>114300</xdr:rowOff>
    </xdr:from>
    <xdr:to>
      <xdr:col>12</xdr:col>
      <xdr:colOff>394970</xdr:colOff>
      <xdr:row>25</xdr:row>
      <xdr:rowOff>379095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D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12490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25</xdr:row>
      <xdr:rowOff>114300</xdr:rowOff>
    </xdr:from>
    <xdr:to>
      <xdr:col>13</xdr:col>
      <xdr:colOff>394970</xdr:colOff>
      <xdr:row>25</xdr:row>
      <xdr:rowOff>388620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D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25</xdr:row>
      <xdr:rowOff>114300</xdr:rowOff>
    </xdr:from>
    <xdr:to>
      <xdr:col>14</xdr:col>
      <xdr:colOff>394970</xdr:colOff>
      <xdr:row>25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D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25</xdr:row>
      <xdr:rowOff>114300</xdr:rowOff>
    </xdr:from>
    <xdr:to>
      <xdr:col>15</xdr:col>
      <xdr:colOff>394970</xdr:colOff>
      <xdr:row>25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D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26</xdr:row>
      <xdr:rowOff>114300</xdr:rowOff>
    </xdr:from>
    <xdr:to>
      <xdr:col>9</xdr:col>
      <xdr:colOff>394970</xdr:colOff>
      <xdr:row>26</xdr:row>
      <xdr:rowOff>388620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D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26</xdr:row>
      <xdr:rowOff>114300</xdr:rowOff>
    </xdr:from>
    <xdr:to>
      <xdr:col>10</xdr:col>
      <xdr:colOff>394418</xdr:colOff>
      <xdr:row>26</xdr:row>
      <xdr:rowOff>388620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D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26</xdr:row>
      <xdr:rowOff>114300</xdr:rowOff>
    </xdr:from>
    <xdr:to>
      <xdr:col>11</xdr:col>
      <xdr:colOff>394418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D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26</xdr:row>
      <xdr:rowOff>114300</xdr:rowOff>
    </xdr:from>
    <xdr:to>
      <xdr:col>12</xdr:col>
      <xdr:colOff>394970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D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26</xdr:row>
      <xdr:rowOff>114300</xdr:rowOff>
    </xdr:from>
    <xdr:to>
      <xdr:col>13</xdr:col>
      <xdr:colOff>394970</xdr:colOff>
      <xdr:row>26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D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26</xdr:row>
      <xdr:rowOff>114300</xdr:rowOff>
    </xdr:from>
    <xdr:to>
      <xdr:col>14</xdr:col>
      <xdr:colOff>394970</xdr:colOff>
      <xdr:row>26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D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26</xdr:row>
      <xdr:rowOff>114300</xdr:rowOff>
    </xdr:from>
    <xdr:to>
      <xdr:col>15</xdr:col>
      <xdr:colOff>394970</xdr:colOff>
      <xdr:row>26</xdr:row>
      <xdr:rowOff>388620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D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27</xdr:row>
      <xdr:rowOff>114300</xdr:rowOff>
    </xdr:from>
    <xdr:to>
      <xdr:col>9</xdr:col>
      <xdr:colOff>394970</xdr:colOff>
      <xdr:row>27</xdr:row>
      <xdr:rowOff>388620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D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27</xdr:row>
      <xdr:rowOff>114300</xdr:rowOff>
    </xdr:from>
    <xdr:to>
      <xdr:col>10</xdr:col>
      <xdr:colOff>394418</xdr:colOff>
      <xdr:row>27</xdr:row>
      <xdr:rowOff>388620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D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27</xdr:row>
      <xdr:rowOff>114300</xdr:rowOff>
    </xdr:from>
    <xdr:to>
      <xdr:col>11</xdr:col>
      <xdr:colOff>394418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D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27</xdr:row>
      <xdr:rowOff>114300</xdr:rowOff>
    </xdr:from>
    <xdr:to>
      <xdr:col>12</xdr:col>
      <xdr:colOff>394970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D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27</xdr:row>
      <xdr:rowOff>114300</xdr:rowOff>
    </xdr:from>
    <xdr:to>
      <xdr:col>13</xdr:col>
      <xdr:colOff>394970</xdr:colOff>
      <xdr:row>27</xdr:row>
      <xdr:rowOff>388620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D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27</xdr:row>
      <xdr:rowOff>114300</xdr:rowOff>
    </xdr:from>
    <xdr:to>
      <xdr:col>14</xdr:col>
      <xdr:colOff>394970</xdr:colOff>
      <xdr:row>27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D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27</xdr:row>
      <xdr:rowOff>114300</xdr:rowOff>
    </xdr:from>
    <xdr:to>
      <xdr:col>15</xdr:col>
      <xdr:colOff>394970</xdr:colOff>
      <xdr:row>27</xdr:row>
      <xdr:rowOff>388620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D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28</xdr:row>
      <xdr:rowOff>114300</xdr:rowOff>
    </xdr:from>
    <xdr:to>
      <xdr:col>9</xdr:col>
      <xdr:colOff>394970</xdr:colOff>
      <xdr:row>28</xdr:row>
      <xdr:rowOff>388620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D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28</xdr:row>
      <xdr:rowOff>114300</xdr:rowOff>
    </xdr:from>
    <xdr:to>
      <xdr:col>10</xdr:col>
      <xdr:colOff>394418</xdr:colOff>
      <xdr:row>28</xdr:row>
      <xdr:rowOff>388620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D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28</xdr:row>
      <xdr:rowOff>114300</xdr:rowOff>
    </xdr:from>
    <xdr:to>
      <xdr:col>11</xdr:col>
      <xdr:colOff>394418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D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28</xdr:row>
      <xdr:rowOff>114300</xdr:rowOff>
    </xdr:from>
    <xdr:to>
      <xdr:col>12</xdr:col>
      <xdr:colOff>394970</xdr:colOff>
      <xdr:row>28</xdr:row>
      <xdr:rowOff>388620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D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28</xdr:row>
      <xdr:rowOff>114300</xdr:rowOff>
    </xdr:from>
    <xdr:to>
      <xdr:col>13</xdr:col>
      <xdr:colOff>394970</xdr:colOff>
      <xdr:row>28</xdr:row>
      <xdr:rowOff>388620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D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28</xdr:row>
      <xdr:rowOff>114300</xdr:rowOff>
    </xdr:from>
    <xdr:to>
      <xdr:col>14</xdr:col>
      <xdr:colOff>394970</xdr:colOff>
      <xdr:row>28</xdr:row>
      <xdr:rowOff>388620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D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28</xdr:row>
      <xdr:rowOff>114300</xdr:rowOff>
    </xdr:from>
    <xdr:to>
      <xdr:col>15</xdr:col>
      <xdr:colOff>394970</xdr:colOff>
      <xdr:row>28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D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29</xdr:row>
      <xdr:rowOff>114300</xdr:rowOff>
    </xdr:from>
    <xdr:to>
      <xdr:col>9</xdr:col>
      <xdr:colOff>394970</xdr:colOff>
      <xdr:row>29</xdr:row>
      <xdr:rowOff>388620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D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29</xdr:row>
      <xdr:rowOff>114300</xdr:rowOff>
    </xdr:from>
    <xdr:to>
      <xdr:col>10</xdr:col>
      <xdr:colOff>394970</xdr:colOff>
      <xdr:row>29</xdr:row>
      <xdr:rowOff>388620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D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29</xdr:row>
      <xdr:rowOff>114300</xdr:rowOff>
    </xdr:from>
    <xdr:to>
      <xdr:col>11</xdr:col>
      <xdr:colOff>394970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D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29</xdr:row>
      <xdr:rowOff>114300</xdr:rowOff>
    </xdr:from>
    <xdr:to>
      <xdr:col>12</xdr:col>
      <xdr:colOff>394970</xdr:colOff>
      <xdr:row>29</xdr:row>
      <xdr:rowOff>388620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D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29</xdr:row>
      <xdr:rowOff>114300</xdr:rowOff>
    </xdr:from>
    <xdr:to>
      <xdr:col>13</xdr:col>
      <xdr:colOff>394970</xdr:colOff>
      <xdr:row>29</xdr:row>
      <xdr:rowOff>379095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D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30778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29</xdr:row>
      <xdr:rowOff>114300</xdr:rowOff>
    </xdr:from>
    <xdr:to>
      <xdr:col>14</xdr:col>
      <xdr:colOff>394970</xdr:colOff>
      <xdr:row>29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D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25</xdr:row>
      <xdr:rowOff>104775</xdr:rowOff>
    </xdr:from>
    <xdr:to>
      <xdr:col>23</xdr:col>
      <xdr:colOff>404495</xdr:colOff>
      <xdr:row>25</xdr:row>
      <xdr:rowOff>379095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D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239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26</xdr:row>
      <xdr:rowOff>114300</xdr:rowOff>
    </xdr:from>
    <xdr:to>
      <xdr:col>17</xdr:col>
      <xdr:colOff>394970</xdr:colOff>
      <xdr:row>26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D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26</xdr:row>
      <xdr:rowOff>114300</xdr:rowOff>
    </xdr:from>
    <xdr:to>
      <xdr:col>18</xdr:col>
      <xdr:colOff>394970</xdr:colOff>
      <xdr:row>26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D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26</xdr:row>
      <xdr:rowOff>114300</xdr:rowOff>
    </xdr:from>
    <xdr:to>
      <xdr:col>19</xdr:col>
      <xdr:colOff>394418</xdr:colOff>
      <xdr:row>26</xdr:row>
      <xdr:rowOff>388620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D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26</xdr:row>
      <xdr:rowOff>114300</xdr:rowOff>
    </xdr:from>
    <xdr:to>
      <xdr:col>20</xdr:col>
      <xdr:colOff>394418</xdr:colOff>
      <xdr:row>26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D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26</xdr:row>
      <xdr:rowOff>114300</xdr:rowOff>
    </xdr:from>
    <xdr:to>
      <xdr:col>21</xdr:col>
      <xdr:colOff>394970</xdr:colOff>
      <xdr:row>26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D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26</xdr:row>
      <xdr:rowOff>114300</xdr:rowOff>
    </xdr:from>
    <xdr:to>
      <xdr:col>22</xdr:col>
      <xdr:colOff>394970</xdr:colOff>
      <xdr:row>26</xdr:row>
      <xdr:rowOff>388620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D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26</xdr:row>
      <xdr:rowOff>104775</xdr:rowOff>
    </xdr:from>
    <xdr:to>
      <xdr:col>23</xdr:col>
      <xdr:colOff>404495</xdr:colOff>
      <xdr:row>26</xdr:row>
      <xdr:rowOff>379095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D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27</xdr:row>
      <xdr:rowOff>114300</xdr:rowOff>
    </xdr:from>
    <xdr:to>
      <xdr:col>17</xdr:col>
      <xdr:colOff>394970</xdr:colOff>
      <xdr:row>27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D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27</xdr:row>
      <xdr:rowOff>114300</xdr:rowOff>
    </xdr:from>
    <xdr:to>
      <xdr:col>18</xdr:col>
      <xdr:colOff>394970</xdr:colOff>
      <xdr:row>27</xdr:row>
      <xdr:rowOff>388620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D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27</xdr:row>
      <xdr:rowOff>114300</xdr:rowOff>
    </xdr:from>
    <xdr:to>
      <xdr:col>19</xdr:col>
      <xdr:colOff>394418</xdr:colOff>
      <xdr:row>27</xdr:row>
      <xdr:rowOff>388620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D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27</xdr:row>
      <xdr:rowOff>114300</xdr:rowOff>
    </xdr:from>
    <xdr:to>
      <xdr:col>20</xdr:col>
      <xdr:colOff>394418</xdr:colOff>
      <xdr:row>27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D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27</xdr:row>
      <xdr:rowOff>114300</xdr:rowOff>
    </xdr:from>
    <xdr:to>
      <xdr:col>21</xdr:col>
      <xdr:colOff>394970</xdr:colOff>
      <xdr:row>27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D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27</xdr:row>
      <xdr:rowOff>114300</xdr:rowOff>
    </xdr:from>
    <xdr:to>
      <xdr:col>22</xdr:col>
      <xdr:colOff>394970</xdr:colOff>
      <xdr:row>27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D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27</xdr:row>
      <xdr:rowOff>104775</xdr:rowOff>
    </xdr:from>
    <xdr:to>
      <xdr:col>23</xdr:col>
      <xdr:colOff>404495</xdr:colOff>
      <xdr:row>27</xdr:row>
      <xdr:rowOff>379095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D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28</xdr:row>
      <xdr:rowOff>114300</xdr:rowOff>
    </xdr:from>
    <xdr:to>
      <xdr:col>17</xdr:col>
      <xdr:colOff>394970</xdr:colOff>
      <xdr:row>28</xdr:row>
      <xdr:rowOff>388620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D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28</xdr:row>
      <xdr:rowOff>114300</xdr:rowOff>
    </xdr:from>
    <xdr:to>
      <xdr:col>18</xdr:col>
      <xdr:colOff>394970</xdr:colOff>
      <xdr:row>28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D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28</xdr:row>
      <xdr:rowOff>114300</xdr:rowOff>
    </xdr:from>
    <xdr:to>
      <xdr:col>19</xdr:col>
      <xdr:colOff>394970</xdr:colOff>
      <xdr:row>28</xdr:row>
      <xdr:rowOff>388620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D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28</xdr:row>
      <xdr:rowOff>114300</xdr:rowOff>
    </xdr:from>
    <xdr:to>
      <xdr:col>20</xdr:col>
      <xdr:colOff>394418</xdr:colOff>
      <xdr:row>28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D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28</xdr:row>
      <xdr:rowOff>114300</xdr:rowOff>
    </xdr:from>
    <xdr:to>
      <xdr:col>21</xdr:col>
      <xdr:colOff>394418</xdr:colOff>
      <xdr:row>28</xdr:row>
      <xdr:rowOff>388620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D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28</xdr:row>
      <xdr:rowOff>114300</xdr:rowOff>
    </xdr:from>
    <xdr:to>
      <xdr:col>22</xdr:col>
      <xdr:colOff>394970</xdr:colOff>
      <xdr:row>28</xdr:row>
      <xdr:rowOff>388620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D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28</xdr:row>
      <xdr:rowOff>104775</xdr:rowOff>
    </xdr:from>
    <xdr:to>
      <xdr:col>23</xdr:col>
      <xdr:colOff>404495</xdr:colOff>
      <xdr:row>28</xdr:row>
      <xdr:rowOff>379095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D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29</xdr:row>
      <xdr:rowOff>114300</xdr:rowOff>
    </xdr:from>
    <xdr:to>
      <xdr:col>17</xdr:col>
      <xdr:colOff>394970</xdr:colOff>
      <xdr:row>29</xdr:row>
      <xdr:rowOff>388620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D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29</xdr:row>
      <xdr:rowOff>114300</xdr:rowOff>
    </xdr:from>
    <xdr:to>
      <xdr:col>18</xdr:col>
      <xdr:colOff>394970</xdr:colOff>
      <xdr:row>29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D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29</xdr:row>
      <xdr:rowOff>114300</xdr:rowOff>
    </xdr:from>
    <xdr:to>
      <xdr:col>19</xdr:col>
      <xdr:colOff>394970</xdr:colOff>
      <xdr:row>29</xdr:row>
      <xdr:rowOff>388620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D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29</xdr:row>
      <xdr:rowOff>114300</xdr:rowOff>
    </xdr:from>
    <xdr:to>
      <xdr:col>20</xdr:col>
      <xdr:colOff>394970</xdr:colOff>
      <xdr:row>29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D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29</xdr:row>
      <xdr:rowOff>114300</xdr:rowOff>
    </xdr:from>
    <xdr:to>
      <xdr:col>21</xdr:col>
      <xdr:colOff>394970</xdr:colOff>
      <xdr:row>29</xdr:row>
      <xdr:rowOff>388620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D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29</xdr:row>
      <xdr:rowOff>114300</xdr:rowOff>
    </xdr:from>
    <xdr:to>
      <xdr:col>22</xdr:col>
      <xdr:colOff>394970</xdr:colOff>
      <xdr:row>29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D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29</xdr:row>
      <xdr:rowOff>104775</xdr:rowOff>
    </xdr:from>
    <xdr:to>
      <xdr:col>23</xdr:col>
      <xdr:colOff>404495</xdr:colOff>
      <xdr:row>29</xdr:row>
      <xdr:rowOff>369570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D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30683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30</xdr:row>
      <xdr:rowOff>114300</xdr:rowOff>
    </xdr:from>
    <xdr:to>
      <xdr:col>17</xdr:col>
      <xdr:colOff>394970</xdr:colOff>
      <xdr:row>30</xdr:row>
      <xdr:rowOff>388620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D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3535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34</xdr:row>
      <xdr:rowOff>114300</xdr:rowOff>
    </xdr:from>
    <xdr:to>
      <xdr:col>2</xdr:col>
      <xdr:colOff>375920</xdr:colOff>
      <xdr:row>34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D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34</xdr:row>
      <xdr:rowOff>114300</xdr:rowOff>
    </xdr:from>
    <xdr:to>
      <xdr:col>3</xdr:col>
      <xdr:colOff>375920</xdr:colOff>
      <xdr:row>34</xdr:row>
      <xdr:rowOff>388620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D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34</xdr:row>
      <xdr:rowOff>114300</xdr:rowOff>
    </xdr:from>
    <xdr:to>
      <xdr:col>4</xdr:col>
      <xdr:colOff>375368</xdr:colOff>
      <xdr:row>34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D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34</xdr:row>
      <xdr:rowOff>114300</xdr:rowOff>
    </xdr:from>
    <xdr:to>
      <xdr:col>5</xdr:col>
      <xdr:colOff>375368</xdr:colOff>
      <xdr:row>34</xdr:row>
      <xdr:rowOff>388620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D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34</xdr:row>
      <xdr:rowOff>114300</xdr:rowOff>
    </xdr:from>
    <xdr:to>
      <xdr:col>6</xdr:col>
      <xdr:colOff>375920</xdr:colOff>
      <xdr:row>34</xdr:row>
      <xdr:rowOff>388620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D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34</xdr:row>
      <xdr:rowOff>123825</xdr:rowOff>
    </xdr:from>
    <xdr:to>
      <xdr:col>7</xdr:col>
      <xdr:colOff>394970</xdr:colOff>
      <xdr:row>34</xdr:row>
      <xdr:rowOff>398145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D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116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35</xdr:row>
      <xdr:rowOff>114300</xdr:rowOff>
    </xdr:from>
    <xdr:to>
      <xdr:col>1</xdr:col>
      <xdr:colOff>375920</xdr:colOff>
      <xdr:row>35</xdr:row>
      <xdr:rowOff>388620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D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35</xdr:row>
      <xdr:rowOff>114300</xdr:rowOff>
    </xdr:from>
    <xdr:to>
      <xdr:col>2</xdr:col>
      <xdr:colOff>375920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D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35</xdr:row>
      <xdr:rowOff>114300</xdr:rowOff>
    </xdr:from>
    <xdr:to>
      <xdr:col>3</xdr:col>
      <xdr:colOff>375920</xdr:colOff>
      <xdr:row>35</xdr:row>
      <xdr:rowOff>388620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D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35</xdr:row>
      <xdr:rowOff>114300</xdr:rowOff>
    </xdr:from>
    <xdr:to>
      <xdr:col>4</xdr:col>
      <xdr:colOff>375920</xdr:colOff>
      <xdr:row>35</xdr:row>
      <xdr:rowOff>388620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D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35</xdr:row>
      <xdr:rowOff>114300</xdr:rowOff>
    </xdr:from>
    <xdr:to>
      <xdr:col>5</xdr:col>
      <xdr:colOff>375368</xdr:colOff>
      <xdr:row>35</xdr:row>
      <xdr:rowOff>388620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D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35</xdr:row>
      <xdr:rowOff>114300</xdr:rowOff>
    </xdr:from>
    <xdr:to>
      <xdr:col>6</xdr:col>
      <xdr:colOff>375368</xdr:colOff>
      <xdr:row>35</xdr:row>
      <xdr:rowOff>388620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D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35</xdr:row>
      <xdr:rowOff>123825</xdr:rowOff>
    </xdr:from>
    <xdr:to>
      <xdr:col>7</xdr:col>
      <xdr:colOff>394970</xdr:colOff>
      <xdr:row>35</xdr:row>
      <xdr:rowOff>398145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D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573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36</xdr:row>
      <xdr:rowOff>114300</xdr:rowOff>
    </xdr:from>
    <xdr:to>
      <xdr:col>1</xdr:col>
      <xdr:colOff>375920</xdr:colOff>
      <xdr:row>36</xdr:row>
      <xdr:rowOff>388620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D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36</xdr:row>
      <xdr:rowOff>114300</xdr:rowOff>
    </xdr:from>
    <xdr:to>
      <xdr:col>2</xdr:col>
      <xdr:colOff>375920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D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36</xdr:row>
      <xdr:rowOff>114300</xdr:rowOff>
    </xdr:from>
    <xdr:to>
      <xdr:col>3</xdr:col>
      <xdr:colOff>375920</xdr:colOff>
      <xdr:row>36</xdr:row>
      <xdr:rowOff>388620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D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36</xdr:row>
      <xdr:rowOff>114300</xdr:rowOff>
    </xdr:from>
    <xdr:to>
      <xdr:col>4</xdr:col>
      <xdr:colOff>375920</xdr:colOff>
      <xdr:row>36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D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36</xdr:row>
      <xdr:rowOff>114300</xdr:rowOff>
    </xdr:from>
    <xdr:to>
      <xdr:col>5</xdr:col>
      <xdr:colOff>375920</xdr:colOff>
      <xdr:row>36</xdr:row>
      <xdr:rowOff>388620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D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36</xdr:row>
      <xdr:rowOff>114300</xdr:rowOff>
    </xdr:from>
    <xdr:to>
      <xdr:col>6</xdr:col>
      <xdr:colOff>375368</xdr:colOff>
      <xdr:row>36</xdr:row>
      <xdr:rowOff>388620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D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36</xdr:row>
      <xdr:rowOff>123825</xdr:rowOff>
    </xdr:from>
    <xdr:to>
      <xdr:col>7</xdr:col>
      <xdr:colOff>394418</xdr:colOff>
      <xdr:row>36</xdr:row>
      <xdr:rowOff>398145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D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030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37</xdr:row>
      <xdr:rowOff>114300</xdr:rowOff>
    </xdr:from>
    <xdr:to>
      <xdr:col>1</xdr:col>
      <xdr:colOff>375920</xdr:colOff>
      <xdr:row>37</xdr:row>
      <xdr:rowOff>388620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D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37</xdr:row>
      <xdr:rowOff>114300</xdr:rowOff>
    </xdr:from>
    <xdr:to>
      <xdr:col>2</xdr:col>
      <xdr:colOff>375920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D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37</xdr:row>
      <xdr:rowOff>114300</xdr:rowOff>
    </xdr:from>
    <xdr:to>
      <xdr:col>3</xdr:col>
      <xdr:colOff>375920</xdr:colOff>
      <xdr:row>37</xdr:row>
      <xdr:rowOff>388620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D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37</xdr:row>
      <xdr:rowOff>114300</xdr:rowOff>
    </xdr:from>
    <xdr:to>
      <xdr:col>4</xdr:col>
      <xdr:colOff>375920</xdr:colOff>
      <xdr:row>37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D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37</xdr:row>
      <xdr:rowOff>114300</xdr:rowOff>
    </xdr:from>
    <xdr:to>
      <xdr:col>5</xdr:col>
      <xdr:colOff>375920</xdr:colOff>
      <xdr:row>37</xdr:row>
      <xdr:rowOff>388620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D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37</xdr:row>
      <xdr:rowOff>114300</xdr:rowOff>
    </xdr:from>
    <xdr:to>
      <xdr:col>6</xdr:col>
      <xdr:colOff>375920</xdr:colOff>
      <xdr:row>37</xdr:row>
      <xdr:rowOff>388620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D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37</xdr:row>
      <xdr:rowOff>123825</xdr:rowOff>
    </xdr:from>
    <xdr:to>
      <xdr:col>7</xdr:col>
      <xdr:colOff>394970</xdr:colOff>
      <xdr:row>37</xdr:row>
      <xdr:rowOff>398145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D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487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38</xdr:row>
      <xdr:rowOff>114300</xdr:rowOff>
    </xdr:from>
    <xdr:to>
      <xdr:col>1</xdr:col>
      <xdr:colOff>375920</xdr:colOff>
      <xdr:row>38</xdr:row>
      <xdr:rowOff>379095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D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9354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38</xdr:row>
      <xdr:rowOff>114300</xdr:rowOff>
    </xdr:from>
    <xdr:to>
      <xdr:col>2</xdr:col>
      <xdr:colOff>375920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D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38</xdr:row>
      <xdr:rowOff>114300</xdr:rowOff>
    </xdr:from>
    <xdr:to>
      <xdr:col>3</xdr:col>
      <xdr:colOff>375920</xdr:colOff>
      <xdr:row>38</xdr:row>
      <xdr:rowOff>388620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D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38</xdr:row>
      <xdr:rowOff>114300</xdr:rowOff>
    </xdr:from>
    <xdr:to>
      <xdr:col>4</xdr:col>
      <xdr:colOff>375920</xdr:colOff>
      <xdr:row>38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D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34</xdr:row>
      <xdr:rowOff>114300</xdr:rowOff>
    </xdr:from>
    <xdr:to>
      <xdr:col>13</xdr:col>
      <xdr:colOff>385445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D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34</xdr:row>
      <xdr:rowOff>114300</xdr:rowOff>
    </xdr:from>
    <xdr:to>
      <xdr:col>14</xdr:col>
      <xdr:colOff>384893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D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104775</xdr:rowOff>
    </xdr:from>
    <xdr:to>
      <xdr:col>15</xdr:col>
      <xdr:colOff>394418</xdr:colOff>
      <xdr:row>34</xdr:row>
      <xdr:rowOff>379095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D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0971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35</xdr:row>
      <xdr:rowOff>114300</xdr:rowOff>
    </xdr:from>
    <xdr:to>
      <xdr:col>9</xdr:col>
      <xdr:colOff>385445</xdr:colOff>
      <xdr:row>35</xdr:row>
      <xdr:rowOff>388620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D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35</xdr:row>
      <xdr:rowOff>114300</xdr:rowOff>
    </xdr:from>
    <xdr:to>
      <xdr:col>10</xdr:col>
      <xdr:colOff>385445</xdr:colOff>
      <xdr:row>35</xdr:row>
      <xdr:rowOff>388620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D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35</xdr:row>
      <xdr:rowOff>114300</xdr:rowOff>
    </xdr:from>
    <xdr:to>
      <xdr:col>11</xdr:col>
      <xdr:colOff>385445</xdr:colOff>
      <xdr:row>35</xdr:row>
      <xdr:rowOff>388620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D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35</xdr:row>
      <xdr:rowOff>114300</xdr:rowOff>
    </xdr:from>
    <xdr:to>
      <xdr:col>12</xdr:col>
      <xdr:colOff>385445</xdr:colOff>
      <xdr:row>35</xdr:row>
      <xdr:rowOff>388620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D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35</xdr:row>
      <xdr:rowOff>114300</xdr:rowOff>
    </xdr:from>
    <xdr:to>
      <xdr:col>13</xdr:col>
      <xdr:colOff>385445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D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35</xdr:row>
      <xdr:rowOff>114300</xdr:rowOff>
    </xdr:from>
    <xdr:to>
      <xdr:col>14</xdr:col>
      <xdr:colOff>384893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D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104775</xdr:rowOff>
    </xdr:from>
    <xdr:to>
      <xdr:col>15</xdr:col>
      <xdr:colOff>394418</xdr:colOff>
      <xdr:row>35</xdr:row>
      <xdr:rowOff>379095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D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54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36</xdr:row>
      <xdr:rowOff>114300</xdr:rowOff>
    </xdr:from>
    <xdr:to>
      <xdr:col>9</xdr:col>
      <xdr:colOff>385445</xdr:colOff>
      <xdr:row>36</xdr:row>
      <xdr:rowOff>388620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D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36</xdr:row>
      <xdr:rowOff>114300</xdr:rowOff>
    </xdr:from>
    <xdr:to>
      <xdr:col>10</xdr:col>
      <xdr:colOff>385445</xdr:colOff>
      <xdr:row>36</xdr:row>
      <xdr:rowOff>388620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D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36</xdr:row>
      <xdr:rowOff>114300</xdr:rowOff>
    </xdr:from>
    <xdr:to>
      <xdr:col>11</xdr:col>
      <xdr:colOff>385445</xdr:colOff>
      <xdr:row>36</xdr:row>
      <xdr:rowOff>388620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D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36</xdr:row>
      <xdr:rowOff>114300</xdr:rowOff>
    </xdr:from>
    <xdr:to>
      <xdr:col>12</xdr:col>
      <xdr:colOff>385445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D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36</xdr:row>
      <xdr:rowOff>114300</xdr:rowOff>
    </xdr:from>
    <xdr:to>
      <xdr:col>13</xdr:col>
      <xdr:colOff>385445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D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36</xdr:row>
      <xdr:rowOff>114300</xdr:rowOff>
    </xdr:from>
    <xdr:to>
      <xdr:col>14</xdr:col>
      <xdr:colOff>385445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D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104775</xdr:rowOff>
    </xdr:from>
    <xdr:to>
      <xdr:col>15</xdr:col>
      <xdr:colOff>394418</xdr:colOff>
      <xdr:row>36</xdr:row>
      <xdr:rowOff>379095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D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011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37</xdr:row>
      <xdr:rowOff>114300</xdr:rowOff>
    </xdr:from>
    <xdr:to>
      <xdr:col>9</xdr:col>
      <xdr:colOff>384893</xdr:colOff>
      <xdr:row>37</xdr:row>
      <xdr:rowOff>388620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D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37</xdr:row>
      <xdr:rowOff>114300</xdr:rowOff>
    </xdr:from>
    <xdr:to>
      <xdr:col>10</xdr:col>
      <xdr:colOff>384893</xdr:colOff>
      <xdr:row>37</xdr:row>
      <xdr:rowOff>388620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D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37</xdr:row>
      <xdr:rowOff>114300</xdr:rowOff>
    </xdr:from>
    <xdr:to>
      <xdr:col>11</xdr:col>
      <xdr:colOff>385445</xdr:colOff>
      <xdr:row>37</xdr:row>
      <xdr:rowOff>388620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D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37</xdr:row>
      <xdr:rowOff>114300</xdr:rowOff>
    </xdr:from>
    <xdr:to>
      <xdr:col>12</xdr:col>
      <xdr:colOff>385445</xdr:colOff>
      <xdr:row>37</xdr:row>
      <xdr:rowOff>388620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D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37</xdr:row>
      <xdr:rowOff>114300</xdr:rowOff>
    </xdr:from>
    <xdr:to>
      <xdr:col>13</xdr:col>
      <xdr:colOff>385445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D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37</xdr:row>
      <xdr:rowOff>114300</xdr:rowOff>
    </xdr:from>
    <xdr:to>
      <xdr:col>14</xdr:col>
      <xdr:colOff>385445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D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104775</xdr:rowOff>
    </xdr:from>
    <xdr:to>
      <xdr:col>15</xdr:col>
      <xdr:colOff>394970</xdr:colOff>
      <xdr:row>37</xdr:row>
      <xdr:rowOff>379095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D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38</xdr:row>
      <xdr:rowOff>114300</xdr:rowOff>
    </xdr:from>
    <xdr:to>
      <xdr:col>9</xdr:col>
      <xdr:colOff>385445</xdr:colOff>
      <xdr:row>38</xdr:row>
      <xdr:rowOff>388620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D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38</xdr:row>
      <xdr:rowOff>114300</xdr:rowOff>
    </xdr:from>
    <xdr:to>
      <xdr:col>10</xdr:col>
      <xdr:colOff>385445</xdr:colOff>
      <xdr:row>38</xdr:row>
      <xdr:rowOff>379095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D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9354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38</xdr:row>
      <xdr:rowOff>114300</xdr:rowOff>
    </xdr:from>
    <xdr:to>
      <xdr:col>11</xdr:col>
      <xdr:colOff>385445</xdr:colOff>
      <xdr:row>38</xdr:row>
      <xdr:rowOff>388620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D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38</xdr:row>
      <xdr:rowOff>114300</xdr:rowOff>
    </xdr:from>
    <xdr:to>
      <xdr:col>12</xdr:col>
      <xdr:colOff>385445</xdr:colOff>
      <xdr:row>38</xdr:row>
      <xdr:rowOff>388620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D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38</xdr:row>
      <xdr:rowOff>114300</xdr:rowOff>
    </xdr:from>
    <xdr:to>
      <xdr:col>13</xdr:col>
      <xdr:colOff>385445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D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38</xdr:row>
      <xdr:rowOff>114300</xdr:rowOff>
    </xdr:from>
    <xdr:to>
      <xdr:col>14</xdr:col>
      <xdr:colOff>385445</xdr:colOff>
      <xdr:row>38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D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34</xdr:row>
      <xdr:rowOff>114300</xdr:rowOff>
    </xdr:from>
    <xdr:to>
      <xdr:col>23</xdr:col>
      <xdr:colOff>394418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D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35</xdr:row>
      <xdr:rowOff>95250</xdr:rowOff>
    </xdr:from>
    <xdr:to>
      <xdr:col>17</xdr:col>
      <xdr:colOff>394418</xdr:colOff>
      <xdr:row>35</xdr:row>
      <xdr:rowOff>369570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D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5544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35</xdr:row>
      <xdr:rowOff>95250</xdr:rowOff>
    </xdr:from>
    <xdr:to>
      <xdr:col>18</xdr:col>
      <xdr:colOff>394970</xdr:colOff>
      <xdr:row>35</xdr:row>
      <xdr:rowOff>369570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D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35</xdr:row>
      <xdr:rowOff>95250</xdr:rowOff>
    </xdr:from>
    <xdr:to>
      <xdr:col>19</xdr:col>
      <xdr:colOff>394970</xdr:colOff>
      <xdr:row>35</xdr:row>
      <xdr:rowOff>369570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D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35</xdr:row>
      <xdr:rowOff>95250</xdr:rowOff>
    </xdr:from>
    <xdr:to>
      <xdr:col>20</xdr:col>
      <xdr:colOff>394970</xdr:colOff>
      <xdr:row>35</xdr:row>
      <xdr:rowOff>369570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D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35</xdr:row>
      <xdr:rowOff>95250</xdr:rowOff>
    </xdr:from>
    <xdr:to>
      <xdr:col>21</xdr:col>
      <xdr:colOff>394970</xdr:colOff>
      <xdr:row>35</xdr:row>
      <xdr:rowOff>369570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D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35</xdr:row>
      <xdr:rowOff>95250</xdr:rowOff>
    </xdr:from>
    <xdr:to>
      <xdr:col>22</xdr:col>
      <xdr:colOff>394970</xdr:colOff>
      <xdr:row>35</xdr:row>
      <xdr:rowOff>369570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D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544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35</xdr:row>
      <xdr:rowOff>114300</xdr:rowOff>
    </xdr:from>
    <xdr:to>
      <xdr:col>23</xdr:col>
      <xdr:colOff>394970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D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36</xdr:row>
      <xdr:rowOff>95250</xdr:rowOff>
    </xdr:from>
    <xdr:to>
      <xdr:col>17</xdr:col>
      <xdr:colOff>394418</xdr:colOff>
      <xdr:row>36</xdr:row>
      <xdr:rowOff>369570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D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002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36</xdr:row>
      <xdr:rowOff>95250</xdr:rowOff>
    </xdr:from>
    <xdr:to>
      <xdr:col>18</xdr:col>
      <xdr:colOff>394418</xdr:colOff>
      <xdr:row>36</xdr:row>
      <xdr:rowOff>369570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D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002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36</xdr:row>
      <xdr:rowOff>95250</xdr:rowOff>
    </xdr:from>
    <xdr:to>
      <xdr:col>19</xdr:col>
      <xdr:colOff>394970</xdr:colOff>
      <xdr:row>36</xdr:row>
      <xdr:rowOff>369570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D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36</xdr:row>
      <xdr:rowOff>95250</xdr:rowOff>
    </xdr:from>
    <xdr:to>
      <xdr:col>20</xdr:col>
      <xdr:colOff>394970</xdr:colOff>
      <xdr:row>36</xdr:row>
      <xdr:rowOff>369570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D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36</xdr:row>
      <xdr:rowOff>95250</xdr:rowOff>
    </xdr:from>
    <xdr:to>
      <xdr:col>21</xdr:col>
      <xdr:colOff>394970</xdr:colOff>
      <xdr:row>36</xdr:row>
      <xdr:rowOff>369570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D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36</xdr:row>
      <xdr:rowOff>95250</xdr:rowOff>
    </xdr:from>
    <xdr:to>
      <xdr:col>22</xdr:col>
      <xdr:colOff>394970</xdr:colOff>
      <xdr:row>36</xdr:row>
      <xdr:rowOff>369570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D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36</xdr:row>
      <xdr:rowOff>114300</xdr:rowOff>
    </xdr:from>
    <xdr:to>
      <xdr:col>23</xdr:col>
      <xdr:colOff>394970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D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37</xdr:row>
      <xdr:rowOff>95250</xdr:rowOff>
    </xdr:from>
    <xdr:to>
      <xdr:col>17</xdr:col>
      <xdr:colOff>394970</xdr:colOff>
      <xdr:row>37</xdr:row>
      <xdr:rowOff>369570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D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37</xdr:row>
      <xdr:rowOff>95250</xdr:rowOff>
    </xdr:from>
    <xdr:to>
      <xdr:col>18</xdr:col>
      <xdr:colOff>394418</xdr:colOff>
      <xdr:row>37</xdr:row>
      <xdr:rowOff>369570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D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459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37</xdr:row>
      <xdr:rowOff>95250</xdr:rowOff>
    </xdr:from>
    <xdr:to>
      <xdr:col>19</xdr:col>
      <xdr:colOff>394418</xdr:colOff>
      <xdr:row>37</xdr:row>
      <xdr:rowOff>369570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D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459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37</xdr:row>
      <xdr:rowOff>95250</xdr:rowOff>
    </xdr:from>
    <xdr:to>
      <xdr:col>20</xdr:col>
      <xdr:colOff>394970</xdr:colOff>
      <xdr:row>37</xdr:row>
      <xdr:rowOff>369570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D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37</xdr:row>
      <xdr:rowOff>95250</xdr:rowOff>
    </xdr:from>
    <xdr:to>
      <xdr:col>21</xdr:col>
      <xdr:colOff>394970</xdr:colOff>
      <xdr:row>37</xdr:row>
      <xdr:rowOff>369570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D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37</xdr:row>
      <xdr:rowOff>95250</xdr:rowOff>
    </xdr:from>
    <xdr:to>
      <xdr:col>22</xdr:col>
      <xdr:colOff>394970</xdr:colOff>
      <xdr:row>37</xdr:row>
      <xdr:rowOff>369570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D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37</xdr:row>
      <xdr:rowOff>114300</xdr:rowOff>
    </xdr:from>
    <xdr:to>
      <xdr:col>23</xdr:col>
      <xdr:colOff>394970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D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38</xdr:row>
      <xdr:rowOff>95250</xdr:rowOff>
    </xdr:from>
    <xdr:to>
      <xdr:col>17</xdr:col>
      <xdr:colOff>394970</xdr:colOff>
      <xdr:row>38</xdr:row>
      <xdr:rowOff>369570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D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38</xdr:row>
      <xdr:rowOff>95250</xdr:rowOff>
    </xdr:from>
    <xdr:to>
      <xdr:col>18</xdr:col>
      <xdr:colOff>394970</xdr:colOff>
      <xdr:row>38</xdr:row>
      <xdr:rowOff>369570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D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38</xdr:row>
      <xdr:rowOff>95250</xdr:rowOff>
    </xdr:from>
    <xdr:to>
      <xdr:col>19</xdr:col>
      <xdr:colOff>394970</xdr:colOff>
      <xdr:row>38</xdr:row>
      <xdr:rowOff>369570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D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38</xdr:row>
      <xdr:rowOff>95250</xdr:rowOff>
    </xdr:from>
    <xdr:to>
      <xdr:col>20</xdr:col>
      <xdr:colOff>394970</xdr:colOff>
      <xdr:row>38</xdr:row>
      <xdr:rowOff>360045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D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9164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38</xdr:row>
      <xdr:rowOff>95250</xdr:rowOff>
    </xdr:from>
    <xdr:to>
      <xdr:col>21</xdr:col>
      <xdr:colOff>394970</xdr:colOff>
      <xdr:row>38</xdr:row>
      <xdr:rowOff>369570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D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38</xdr:row>
      <xdr:rowOff>95250</xdr:rowOff>
    </xdr:from>
    <xdr:to>
      <xdr:col>22</xdr:col>
      <xdr:colOff>394970</xdr:colOff>
      <xdr:row>38</xdr:row>
      <xdr:rowOff>369570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D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38</xdr:row>
      <xdr:rowOff>114300</xdr:rowOff>
    </xdr:from>
    <xdr:to>
      <xdr:col>23</xdr:col>
      <xdr:colOff>394970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D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39</xdr:row>
      <xdr:rowOff>95250</xdr:rowOff>
    </xdr:from>
    <xdr:to>
      <xdr:col>17</xdr:col>
      <xdr:colOff>394970</xdr:colOff>
      <xdr:row>39</xdr:row>
      <xdr:rowOff>369570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D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7373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39</xdr:row>
      <xdr:rowOff>95250</xdr:rowOff>
    </xdr:from>
    <xdr:to>
      <xdr:col>18</xdr:col>
      <xdr:colOff>394418</xdr:colOff>
      <xdr:row>39</xdr:row>
      <xdr:rowOff>369570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D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7373600"/>
          <a:ext cx="273768" cy="2743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7</xdr:row>
      <xdr:rowOff>114300</xdr:rowOff>
    </xdr:from>
    <xdr:to>
      <xdr:col>1</xdr:col>
      <xdr:colOff>375368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7</xdr:row>
      <xdr:rowOff>114300</xdr:rowOff>
    </xdr:from>
    <xdr:to>
      <xdr:col>2</xdr:col>
      <xdr:colOff>375368</xdr:colOff>
      <xdr:row>7</xdr:row>
      <xdr:rowOff>388620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7</xdr:row>
      <xdr:rowOff>114300</xdr:rowOff>
    </xdr:from>
    <xdr:to>
      <xdr:col>3</xdr:col>
      <xdr:colOff>375920</xdr:colOff>
      <xdr:row>7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7</xdr:row>
      <xdr:rowOff>114300</xdr:rowOff>
    </xdr:from>
    <xdr:to>
      <xdr:col>4</xdr:col>
      <xdr:colOff>375920</xdr:colOff>
      <xdr:row>7</xdr:row>
      <xdr:rowOff>388620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7</xdr:row>
      <xdr:rowOff>114300</xdr:rowOff>
    </xdr:from>
    <xdr:to>
      <xdr:col>5</xdr:col>
      <xdr:colOff>375920</xdr:colOff>
      <xdr:row>7</xdr:row>
      <xdr:rowOff>388620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7</xdr:row>
      <xdr:rowOff>114300</xdr:rowOff>
    </xdr:from>
    <xdr:to>
      <xdr:col>6</xdr:col>
      <xdr:colOff>375920</xdr:colOff>
      <xdr:row>7</xdr:row>
      <xdr:rowOff>388620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7</xdr:row>
      <xdr:rowOff>133350</xdr:rowOff>
    </xdr:from>
    <xdr:to>
      <xdr:col>7</xdr:col>
      <xdr:colOff>394970</xdr:colOff>
      <xdr:row>7</xdr:row>
      <xdr:rowOff>407670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55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8</xdr:row>
      <xdr:rowOff>114300</xdr:rowOff>
    </xdr:from>
    <xdr:to>
      <xdr:col>1</xdr:col>
      <xdr:colOff>375368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8</xdr:row>
      <xdr:rowOff>114300</xdr:rowOff>
    </xdr:from>
    <xdr:to>
      <xdr:col>2</xdr:col>
      <xdr:colOff>375368</xdr:colOff>
      <xdr:row>8</xdr:row>
      <xdr:rowOff>388620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8</xdr:row>
      <xdr:rowOff>114300</xdr:rowOff>
    </xdr:from>
    <xdr:to>
      <xdr:col>3</xdr:col>
      <xdr:colOff>375920</xdr:colOff>
      <xdr:row>8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8</xdr:row>
      <xdr:rowOff>114300</xdr:rowOff>
    </xdr:from>
    <xdr:to>
      <xdr:col>4</xdr:col>
      <xdr:colOff>375920</xdr:colOff>
      <xdr:row>8</xdr:row>
      <xdr:rowOff>388620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8</xdr:row>
      <xdr:rowOff>114300</xdr:rowOff>
    </xdr:from>
    <xdr:to>
      <xdr:col>5</xdr:col>
      <xdr:colOff>375920</xdr:colOff>
      <xdr:row>8</xdr:row>
      <xdr:rowOff>388620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8</xdr:row>
      <xdr:rowOff>114300</xdr:rowOff>
    </xdr:from>
    <xdr:to>
      <xdr:col>6</xdr:col>
      <xdr:colOff>375920</xdr:colOff>
      <xdr:row>8</xdr:row>
      <xdr:rowOff>388620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8</xdr:row>
      <xdr:rowOff>133350</xdr:rowOff>
    </xdr:from>
    <xdr:to>
      <xdr:col>7</xdr:col>
      <xdr:colOff>394970</xdr:colOff>
      <xdr:row>8</xdr:row>
      <xdr:rowOff>407670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010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9</xdr:row>
      <xdr:rowOff>114300</xdr:rowOff>
    </xdr:from>
    <xdr:to>
      <xdr:col>1</xdr:col>
      <xdr:colOff>375920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9</xdr:row>
      <xdr:rowOff>114300</xdr:rowOff>
    </xdr:from>
    <xdr:to>
      <xdr:col>2</xdr:col>
      <xdr:colOff>375920</xdr:colOff>
      <xdr:row>9</xdr:row>
      <xdr:rowOff>388620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9</xdr:row>
      <xdr:rowOff>114300</xdr:rowOff>
    </xdr:from>
    <xdr:to>
      <xdr:col>3</xdr:col>
      <xdr:colOff>375920</xdr:colOff>
      <xdr:row>9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9</xdr:row>
      <xdr:rowOff>114300</xdr:rowOff>
    </xdr:from>
    <xdr:to>
      <xdr:col>4</xdr:col>
      <xdr:colOff>375920</xdr:colOff>
      <xdr:row>9</xdr:row>
      <xdr:rowOff>379095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4481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9</xdr:row>
      <xdr:rowOff>114300</xdr:rowOff>
    </xdr:from>
    <xdr:to>
      <xdr:col>5</xdr:col>
      <xdr:colOff>375920</xdr:colOff>
      <xdr:row>9</xdr:row>
      <xdr:rowOff>388620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9</xdr:row>
      <xdr:rowOff>114300</xdr:rowOff>
    </xdr:from>
    <xdr:to>
      <xdr:col>6</xdr:col>
      <xdr:colOff>375920</xdr:colOff>
      <xdr:row>9</xdr:row>
      <xdr:rowOff>388620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9</xdr:row>
      <xdr:rowOff>133350</xdr:rowOff>
    </xdr:from>
    <xdr:to>
      <xdr:col>7</xdr:col>
      <xdr:colOff>394970</xdr:colOff>
      <xdr:row>9</xdr:row>
      <xdr:rowOff>407670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467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10</xdr:row>
      <xdr:rowOff>114300</xdr:rowOff>
    </xdr:from>
    <xdr:to>
      <xdr:col>1</xdr:col>
      <xdr:colOff>375920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10</xdr:row>
      <xdr:rowOff>114300</xdr:rowOff>
    </xdr:from>
    <xdr:to>
      <xdr:col>2</xdr:col>
      <xdr:colOff>375920</xdr:colOff>
      <xdr:row>10</xdr:row>
      <xdr:rowOff>388620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10</xdr:row>
      <xdr:rowOff>114300</xdr:rowOff>
    </xdr:from>
    <xdr:to>
      <xdr:col>3</xdr:col>
      <xdr:colOff>375368</xdr:colOff>
      <xdr:row>10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10</xdr:row>
      <xdr:rowOff>114300</xdr:rowOff>
    </xdr:from>
    <xdr:to>
      <xdr:col>4</xdr:col>
      <xdr:colOff>375368</xdr:colOff>
      <xdr:row>10</xdr:row>
      <xdr:rowOff>388620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10</xdr:row>
      <xdr:rowOff>114300</xdr:rowOff>
    </xdr:from>
    <xdr:to>
      <xdr:col>5</xdr:col>
      <xdr:colOff>375920</xdr:colOff>
      <xdr:row>10</xdr:row>
      <xdr:rowOff>388620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10</xdr:row>
      <xdr:rowOff>114300</xdr:rowOff>
    </xdr:from>
    <xdr:to>
      <xdr:col>6</xdr:col>
      <xdr:colOff>375920</xdr:colOff>
      <xdr:row>10</xdr:row>
      <xdr:rowOff>388620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10</xdr:row>
      <xdr:rowOff>133350</xdr:rowOff>
    </xdr:from>
    <xdr:to>
      <xdr:col>7</xdr:col>
      <xdr:colOff>394970</xdr:colOff>
      <xdr:row>10</xdr:row>
      <xdr:rowOff>407670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924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11</xdr:row>
      <xdr:rowOff>114300</xdr:rowOff>
    </xdr:from>
    <xdr:to>
      <xdr:col>1</xdr:col>
      <xdr:colOff>375920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11</xdr:row>
      <xdr:rowOff>114300</xdr:rowOff>
    </xdr:from>
    <xdr:to>
      <xdr:col>2</xdr:col>
      <xdr:colOff>375920</xdr:colOff>
      <xdr:row>11</xdr:row>
      <xdr:rowOff>388620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11</xdr:row>
      <xdr:rowOff>114300</xdr:rowOff>
    </xdr:from>
    <xdr:to>
      <xdr:col>3</xdr:col>
      <xdr:colOff>375368</xdr:colOff>
      <xdr:row>11</xdr:row>
      <xdr:rowOff>388620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7</xdr:row>
      <xdr:rowOff>114300</xdr:rowOff>
    </xdr:from>
    <xdr:to>
      <xdr:col>12</xdr:col>
      <xdr:colOff>375368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7</xdr:row>
      <xdr:rowOff>114300</xdr:rowOff>
    </xdr:from>
    <xdr:to>
      <xdr:col>13</xdr:col>
      <xdr:colOff>375920</xdr:colOff>
      <xdr:row>7</xdr:row>
      <xdr:rowOff>388620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7</xdr:row>
      <xdr:rowOff>114300</xdr:rowOff>
    </xdr:from>
    <xdr:to>
      <xdr:col>14</xdr:col>
      <xdr:colOff>375920</xdr:colOff>
      <xdr:row>7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7</xdr:row>
      <xdr:rowOff>133350</xdr:rowOff>
    </xdr:from>
    <xdr:to>
      <xdr:col>15</xdr:col>
      <xdr:colOff>385445</xdr:colOff>
      <xdr:row>7</xdr:row>
      <xdr:rowOff>407670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355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8</xdr:row>
      <xdr:rowOff>114300</xdr:rowOff>
    </xdr:from>
    <xdr:to>
      <xdr:col>9</xdr:col>
      <xdr:colOff>375920</xdr:colOff>
      <xdr:row>8</xdr:row>
      <xdr:rowOff>388620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8</xdr:row>
      <xdr:rowOff>114300</xdr:rowOff>
    </xdr:from>
    <xdr:to>
      <xdr:col>10</xdr:col>
      <xdr:colOff>375920</xdr:colOff>
      <xdr:row>8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8</xdr:row>
      <xdr:rowOff>114300</xdr:rowOff>
    </xdr:from>
    <xdr:to>
      <xdr:col>11</xdr:col>
      <xdr:colOff>375368</xdr:colOff>
      <xdr:row>8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8</xdr:row>
      <xdr:rowOff>114300</xdr:rowOff>
    </xdr:from>
    <xdr:to>
      <xdr:col>12</xdr:col>
      <xdr:colOff>375368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8</xdr:row>
      <xdr:rowOff>114300</xdr:rowOff>
    </xdr:from>
    <xdr:to>
      <xdr:col>13</xdr:col>
      <xdr:colOff>375920</xdr:colOff>
      <xdr:row>8</xdr:row>
      <xdr:rowOff>388620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8</xdr:row>
      <xdr:rowOff>114300</xdr:rowOff>
    </xdr:from>
    <xdr:to>
      <xdr:col>14</xdr:col>
      <xdr:colOff>375920</xdr:colOff>
      <xdr:row>8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8</xdr:row>
      <xdr:rowOff>133350</xdr:rowOff>
    </xdr:from>
    <xdr:to>
      <xdr:col>15</xdr:col>
      <xdr:colOff>385445</xdr:colOff>
      <xdr:row>8</xdr:row>
      <xdr:rowOff>407670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4010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9</xdr:row>
      <xdr:rowOff>114300</xdr:rowOff>
    </xdr:from>
    <xdr:to>
      <xdr:col>9</xdr:col>
      <xdr:colOff>375920</xdr:colOff>
      <xdr:row>9</xdr:row>
      <xdr:rowOff>388620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9</xdr:row>
      <xdr:rowOff>114300</xdr:rowOff>
    </xdr:from>
    <xdr:to>
      <xdr:col>10</xdr:col>
      <xdr:colOff>375920</xdr:colOff>
      <xdr:row>9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9</xdr:row>
      <xdr:rowOff>114300</xdr:rowOff>
    </xdr:from>
    <xdr:to>
      <xdr:col>11</xdr:col>
      <xdr:colOff>375920</xdr:colOff>
      <xdr:row>9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9</xdr:row>
      <xdr:rowOff>114300</xdr:rowOff>
    </xdr:from>
    <xdr:to>
      <xdr:col>12</xdr:col>
      <xdr:colOff>375920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9</xdr:row>
      <xdr:rowOff>114300</xdr:rowOff>
    </xdr:from>
    <xdr:to>
      <xdr:col>13</xdr:col>
      <xdr:colOff>375920</xdr:colOff>
      <xdr:row>9</xdr:row>
      <xdr:rowOff>388620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9</xdr:row>
      <xdr:rowOff>114300</xdr:rowOff>
    </xdr:from>
    <xdr:to>
      <xdr:col>14</xdr:col>
      <xdr:colOff>375920</xdr:colOff>
      <xdr:row>9</xdr:row>
      <xdr:rowOff>379095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44481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9</xdr:row>
      <xdr:rowOff>133350</xdr:rowOff>
    </xdr:from>
    <xdr:to>
      <xdr:col>15</xdr:col>
      <xdr:colOff>385445</xdr:colOff>
      <xdr:row>9</xdr:row>
      <xdr:rowOff>407670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4467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10</xdr:row>
      <xdr:rowOff>114300</xdr:rowOff>
    </xdr:from>
    <xdr:to>
      <xdr:col>9</xdr:col>
      <xdr:colOff>375920</xdr:colOff>
      <xdr:row>10</xdr:row>
      <xdr:rowOff>388620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10</xdr:row>
      <xdr:rowOff>114300</xdr:rowOff>
    </xdr:from>
    <xdr:to>
      <xdr:col>10</xdr:col>
      <xdr:colOff>375920</xdr:colOff>
      <xdr:row>10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10</xdr:row>
      <xdr:rowOff>114300</xdr:rowOff>
    </xdr:from>
    <xdr:to>
      <xdr:col>11</xdr:col>
      <xdr:colOff>375920</xdr:colOff>
      <xdr:row>10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10</xdr:row>
      <xdr:rowOff>114300</xdr:rowOff>
    </xdr:from>
    <xdr:to>
      <xdr:col>12</xdr:col>
      <xdr:colOff>375920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10</xdr:row>
      <xdr:rowOff>114300</xdr:rowOff>
    </xdr:from>
    <xdr:to>
      <xdr:col>13</xdr:col>
      <xdr:colOff>375368</xdr:colOff>
      <xdr:row>10</xdr:row>
      <xdr:rowOff>388620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10</xdr:row>
      <xdr:rowOff>114300</xdr:rowOff>
    </xdr:from>
    <xdr:to>
      <xdr:col>14</xdr:col>
      <xdr:colOff>375368</xdr:colOff>
      <xdr:row>10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10</xdr:row>
      <xdr:rowOff>133350</xdr:rowOff>
    </xdr:from>
    <xdr:to>
      <xdr:col>15</xdr:col>
      <xdr:colOff>385445</xdr:colOff>
      <xdr:row>10</xdr:row>
      <xdr:rowOff>407670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4924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11</xdr:row>
      <xdr:rowOff>114300</xdr:rowOff>
    </xdr:from>
    <xdr:to>
      <xdr:col>9</xdr:col>
      <xdr:colOff>375920</xdr:colOff>
      <xdr:row>11</xdr:row>
      <xdr:rowOff>388620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11</xdr:row>
      <xdr:rowOff>114300</xdr:rowOff>
    </xdr:from>
    <xdr:to>
      <xdr:col>10</xdr:col>
      <xdr:colOff>375920</xdr:colOff>
      <xdr:row>11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11</xdr:row>
      <xdr:rowOff>114300</xdr:rowOff>
    </xdr:from>
    <xdr:to>
      <xdr:col>11</xdr:col>
      <xdr:colOff>375920</xdr:colOff>
      <xdr:row>11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7</xdr:row>
      <xdr:rowOff>114300</xdr:rowOff>
    </xdr:from>
    <xdr:to>
      <xdr:col>20</xdr:col>
      <xdr:colOff>384893</xdr:colOff>
      <xdr:row>7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7</xdr:row>
      <xdr:rowOff>114300</xdr:rowOff>
    </xdr:from>
    <xdr:to>
      <xdr:col>21</xdr:col>
      <xdr:colOff>384893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7</xdr:row>
      <xdr:rowOff>114300</xdr:rowOff>
    </xdr:from>
    <xdr:to>
      <xdr:col>22</xdr:col>
      <xdr:colOff>385445</xdr:colOff>
      <xdr:row>7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7</xdr:row>
      <xdr:rowOff>133350</xdr:rowOff>
    </xdr:from>
    <xdr:to>
      <xdr:col>23</xdr:col>
      <xdr:colOff>404495</xdr:colOff>
      <xdr:row>7</xdr:row>
      <xdr:rowOff>407670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55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8</xdr:row>
      <xdr:rowOff>114300</xdr:rowOff>
    </xdr:from>
    <xdr:to>
      <xdr:col>17</xdr:col>
      <xdr:colOff>385445</xdr:colOff>
      <xdr:row>8</xdr:row>
      <xdr:rowOff>388620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8</xdr:row>
      <xdr:rowOff>114300</xdr:rowOff>
    </xdr:from>
    <xdr:to>
      <xdr:col>18</xdr:col>
      <xdr:colOff>385445</xdr:colOff>
      <xdr:row>8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8</xdr:row>
      <xdr:rowOff>114300</xdr:rowOff>
    </xdr:from>
    <xdr:to>
      <xdr:col>19</xdr:col>
      <xdr:colOff>385445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8</xdr:row>
      <xdr:rowOff>114300</xdr:rowOff>
    </xdr:from>
    <xdr:to>
      <xdr:col>20</xdr:col>
      <xdr:colOff>385445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8</xdr:row>
      <xdr:rowOff>114300</xdr:rowOff>
    </xdr:from>
    <xdr:to>
      <xdr:col>21</xdr:col>
      <xdr:colOff>384893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8</xdr:row>
      <xdr:rowOff>114300</xdr:rowOff>
    </xdr:from>
    <xdr:to>
      <xdr:col>22</xdr:col>
      <xdr:colOff>384893</xdr:colOff>
      <xdr:row>8</xdr:row>
      <xdr:rowOff>388620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8</xdr:row>
      <xdr:rowOff>133350</xdr:rowOff>
    </xdr:from>
    <xdr:to>
      <xdr:col>23</xdr:col>
      <xdr:colOff>404495</xdr:colOff>
      <xdr:row>8</xdr:row>
      <xdr:rowOff>407670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010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9</xdr:row>
      <xdr:rowOff>114300</xdr:rowOff>
    </xdr:from>
    <xdr:to>
      <xdr:col>17</xdr:col>
      <xdr:colOff>385445</xdr:colOff>
      <xdr:row>9</xdr:row>
      <xdr:rowOff>388620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9</xdr:row>
      <xdr:rowOff>114300</xdr:rowOff>
    </xdr:from>
    <xdr:to>
      <xdr:col>18</xdr:col>
      <xdr:colOff>385445</xdr:colOff>
      <xdr:row>9</xdr:row>
      <xdr:rowOff>388620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9</xdr:row>
      <xdr:rowOff>114300</xdr:rowOff>
    </xdr:from>
    <xdr:to>
      <xdr:col>19</xdr:col>
      <xdr:colOff>385445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9</xdr:row>
      <xdr:rowOff>114300</xdr:rowOff>
    </xdr:from>
    <xdr:to>
      <xdr:col>20</xdr:col>
      <xdr:colOff>385445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9</xdr:row>
      <xdr:rowOff>114300</xdr:rowOff>
    </xdr:from>
    <xdr:to>
      <xdr:col>21</xdr:col>
      <xdr:colOff>385445</xdr:colOff>
      <xdr:row>9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9</xdr:row>
      <xdr:rowOff>114300</xdr:rowOff>
    </xdr:from>
    <xdr:to>
      <xdr:col>22</xdr:col>
      <xdr:colOff>385445</xdr:colOff>
      <xdr:row>9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9</xdr:row>
      <xdr:rowOff>133350</xdr:rowOff>
    </xdr:from>
    <xdr:to>
      <xdr:col>23</xdr:col>
      <xdr:colOff>404495</xdr:colOff>
      <xdr:row>9</xdr:row>
      <xdr:rowOff>407670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467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10</xdr:row>
      <xdr:rowOff>114300</xdr:rowOff>
    </xdr:from>
    <xdr:to>
      <xdr:col>17</xdr:col>
      <xdr:colOff>385445</xdr:colOff>
      <xdr:row>10</xdr:row>
      <xdr:rowOff>379095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49053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10</xdr:row>
      <xdr:rowOff>114300</xdr:rowOff>
    </xdr:from>
    <xdr:to>
      <xdr:col>18</xdr:col>
      <xdr:colOff>385445</xdr:colOff>
      <xdr:row>10</xdr:row>
      <xdr:rowOff>388620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10</xdr:row>
      <xdr:rowOff>114300</xdr:rowOff>
    </xdr:from>
    <xdr:to>
      <xdr:col>19</xdr:col>
      <xdr:colOff>385445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10</xdr:row>
      <xdr:rowOff>114300</xdr:rowOff>
    </xdr:from>
    <xdr:to>
      <xdr:col>20</xdr:col>
      <xdr:colOff>385445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10</xdr:row>
      <xdr:rowOff>114300</xdr:rowOff>
    </xdr:from>
    <xdr:to>
      <xdr:col>21</xdr:col>
      <xdr:colOff>385445</xdr:colOff>
      <xdr:row>10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10</xdr:row>
      <xdr:rowOff>114300</xdr:rowOff>
    </xdr:from>
    <xdr:to>
      <xdr:col>22</xdr:col>
      <xdr:colOff>384893</xdr:colOff>
      <xdr:row>10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10</xdr:row>
      <xdr:rowOff>133350</xdr:rowOff>
    </xdr:from>
    <xdr:to>
      <xdr:col>23</xdr:col>
      <xdr:colOff>403943</xdr:colOff>
      <xdr:row>10</xdr:row>
      <xdr:rowOff>407670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924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11</xdr:row>
      <xdr:rowOff>114300</xdr:rowOff>
    </xdr:from>
    <xdr:to>
      <xdr:col>17</xdr:col>
      <xdr:colOff>385445</xdr:colOff>
      <xdr:row>11</xdr:row>
      <xdr:rowOff>388620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11</xdr:row>
      <xdr:rowOff>114300</xdr:rowOff>
    </xdr:from>
    <xdr:to>
      <xdr:col>18</xdr:col>
      <xdr:colOff>385445</xdr:colOff>
      <xdr:row>11</xdr:row>
      <xdr:rowOff>388620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11</xdr:row>
      <xdr:rowOff>114300</xdr:rowOff>
    </xdr:from>
    <xdr:to>
      <xdr:col>19</xdr:col>
      <xdr:colOff>385445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11</xdr:row>
      <xdr:rowOff>114300</xdr:rowOff>
    </xdr:from>
    <xdr:to>
      <xdr:col>20</xdr:col>
      <xdr:colOff>385445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11</xdr:row>
      <xdr:rowOff>114300</xdr:rowOff>
    </xdr:from>
    <xdr:to>
      <xdr:col>21</xdr:col>
      <xdr:colOff>385445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11</xdr:row>
      <xdr:rowOff>114300</xdr:rowOff>
    </xdr:from>
    <xdr:to>
      <xdr:col>22</xdr:col>
      <xdr:colOff>384893</xdr:colOff>
      <xdr:row>11</xdr:row>
      <xdr:rowOff>388620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16</xdr:row>
      <xdr:rowOff>123825</xdr:rowOff>
    </xdr:from>
    <xdr:to>
      <xdr:col>7</xdr:col>
      <xdr:colOff>384893</xdr:colOff>
      <xdr:row>16</xdr:row>
      <xdr:rowOff>398145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74009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17</xdr:row>
      <xdr:rowOff>123825</xdr:rowOff>
    </xdr:from>
    <xdr:to>
      <xdr:col>1</xdr:col>
      <xdr:colOff>404495</xdr:colOff>
      <xdr:row>17</xdr:row>
      <xdr:rowOff>398145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17</xdr:row>
      <xdr:rowOff>123825</xdr:rowOff>
    </xdr:from>
    <xdr:to>
      <xdr:col>2</xdr:col>
      <xdr:colOff>404495</xdr:colOff>
      <xdr:row>17</xdr:row>
      <xdr:rowOff>398145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17</xdr:row>
      <xdr:rowOff>123825</xdr:rowOff>
    </xdr:from>
    <xdr:to>
      <xdr:col>3</xdr:col>
      <xdr:colOff>404495</xdr:colOff>
      <xdr:row>17</xdr:row>
      <xdr:rowOff>398145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17</xdr:row>
      <xdr:rowOff>123825</xdr:rowOff>
    </xdr:from>
    <xdr:to>
      <xdr:col>4</xdr:col>
      <xdr:colOff>404495</xdr:colOff>
      <xdr:row>17</xdr:row>
      <xdr:rowOff>398145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17</xdr:row>
      <xdr:rowOff>123825</xdr:rowOff>
    </xdr:from>
    <xdr:to>
      <xdr:col>5</xdr:col>
      <xdr:colOff>404495</xdr:colOff>
      <xdr:row>17</xdr:row>
      <xdr:rowOff>398145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17</xdr:row>
      <xdr:rowOff>123825</xdr:rowOff>
    </xdr:from>
    <xdr:to>
      <xdr:col>6</xdr:col>
      <xdr:colOff>404495</xdr:colOff>
      <xdr:row>17</xdr:row>
      <xdr:rowOff>398145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17</xdr:row>
      <xdr:rowOff>123825</xdr:rowOff>
    </xdr:from>
    <xdr:to>
      <xdr:col>7</xdr:col>
      <xdr:colOff>384893</xdr:colOff>
      <xdr:row>17</xdr:row>
      <xdr:rowOff>398145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78581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18</xdr:row>
      <xdr:rowOff>123825</xdr:rowOff>
    </xdr:from>
    <xdr:to>
      <xdr:col>1</xdr:col>
      <xdr:colOff>403943</xdr:colOff>
      <xdr:row>18</xdr:row>
      <xdr:rowOff>398145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8315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18</xdr:row>
      <xdr:rowOff>123825</xdr:rowOff>
    </xdr:from>
    <xdr:to>
      <xdr:col>2</xdr:col>
      <xdr:colOff>404495</xdr:colOff>
      <xdr:row>18</xdr:row>
      <xdr:rowOff>398145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18</xdr:row>
      <xdr:rowOff>123825</xdr:rowOff>
    </xdr:from>
    <xdr:to>
      <xdr:col>3</xdr:col>
      <xdr:colOff>404495</xdr:colOff>
      <xdr:row>18</xdr:row>
      <xdr:rowOff>398145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18</xdr:row>
      <xdr:rowOff>123825</xdr:rowOff>
    </xdr:from>
    <xdr:to>
      <xdr:col>4</xdr:col>
      <xdr:colOff>404495</xdr:colOff>
      <xdr:row>18</xdr:row>
      <xdr:rowOff>398145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18</xdr:row>
      <xdr:rowOff>123825</xdr:rowOff>
    </xdr:from>
    <xdr:to>
      <xdr:col>5</xdr:col>
      <xdr:colOff>404495</xdr:colOff>
      <xdr:row>18</xdr:row>
      <xdr:rowOff>398145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18</xdr:row>
      <xdr:rowOff>123825</xdr:rowOff>
    </xdr:from>
    <xdr:to>
      <xdr:col>6</xdr:col>
      <xdr:colOff>404495</xdr:colOff>
      <xdr:row>18</xdr:row>
      <xdr:rowOff>398145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18</xdr:row>
      <xdr:rowOff>123825</xdr:rowOff>
    </xdr:from>
    <xdr:to>
      <xdr:col>7</xdr:col>
      <xdr:colOff>385445</xdr:colOff>
      <xdr:row>18</xdr:row>
      <xdr:rowOff>398145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19</xdr:row>
      <xdr:rowOff>123825</xdr:rowOff>
    </xdr:from>
    <xdr:to>
      <xdr:col>1</xdr:col>
      <xdr:colOff>404495</xdr:colOff>
      <xdr:row>19</xdr:row>
      <xdr:rowOff>398145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19</xdr:row>
      <xdr:rowOff>123825</xdr:rowOff>
    </xdr:from>
    <xdr:to>
      <xdr:col>2</xdr:col>
      <xdr:colOff>404495</xdr:colOff>
      <xdr:row>19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87725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19</xdr:row>
      <xdr:rowOff>123825</xdr:rowOff>
    </xdr:from>
    <xdr:to>
      <xdr:col>3</xdr:col>
      <xdr:colOff>404495</xdr:colOff>
      <xdr:row>19</xdr:row>
      <xdr:rowOff>398145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19</xdr:row>
      <xdr:rowOff>123825</xdr:rowOff>
    </xdr:from>
    <xdr:to>
      <xdr:col>4</xdr:col>
      <xdr:colOff>404495</xdr:colOff>
      <xdr:row>19</xdr:row>
      <xdr:rowOff>398145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19</xdr:row>
      <xdr:rowOff>123825</xdr:rowOff>
    </xdr:from>
    <xdr:to>
      <xdr:col>5</xdr:col>
      <xdr:colOff>404495</xdr:colOff>
      <xdr:row>19</xdr:row>
      <xdr:rowOff>398145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19</xdr:row>
      <xdr:rowOff>123825</xdr:rowOff>
    </xdr:from>
    <xdr:to>
      <xdr:col>6</xdr:col>
      <xdr:colOff>404495</xdr:colOff>
      <xdr:row>19</xdr:row>
      <xdr:rowOff>398145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19</xdr:row>
      <xdr:rowOff>123825</xdr:rowOff>
    </xdr:from>
    <xdr:to>
      <xdr:col>7</xdr:col>
      <xdr:colOff>384893</xdr:colOff>
      <xdr:row>19</xdr:row>
      <xdr:rowOff>398145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8772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20</xdr:row>
      <xdr:rowOff>123825</xdr:rowOff>
    </xdr:from>
    <xdr:to>
      <xdr:col>1</xdr:col>
      <xdr:colOff>403943</xdr:colOff>
      <xdr:row>20</xdr:row>
      <xdr:rowOff>398145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92297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20</xdr:row>
      <xdr:rowOff>123825</xdr:rowOff>
    </xdr:from>
    <xdr:to>
      <xdr:col>2</xdr:col>
      <xdr:colOff>404495</xdr:colOff>
      <xdr:row>20</xdr:row>
      <xdr:rowOff>398145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20</xdr:row>
      <xdr:rowOff>123825</xdr:rowOff>
    </xdr:from>
    <xdr:to>
      <xdr:col>3</xdr:col>
      <xdr:colOff>404495</xdr:colOff>
      <xdr:row>20</xdr:row>
      <xdr:rowOff>398145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20</xdr:row>
      <xdr:rowOff>123825</xdr:rowOff>
    </xdr:from>
    <xdr:to>
      <xdr:col>4</xdr:col>
      <xdr:colOff>404495</xdr:colOff>
      <xdr:row>20</xdr:row>
      <xdr:rowOff>398145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20</xdr:row>
      <xdr:rowOff>123825</xdr:rowOff>
    </xdr:from>
    <xdr:to>
      <xdr:col>5</xdr:col>
      <xdr:colOff>404495</xdr:colOff>
      <xdr:row>20</xdr:row>
      <xdr:rowOff>398145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20</xdr:row>
      <xdr:rowOff>123825</xdr:rowOff>
    </xdr:from>
    <xdr:to>
      <xdr:col>6</xdr:col>
      <xdr:colOff>404495</xdr:colOff>
      <xdr:row>20</xdr:row>
      <xdr:rowOff>398145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20</xdr:row>
      <xdr:rowOff>123825</xdr:rowOff>
    </xdr:from>
    <xdr:to>
      <xdr:col>7</xdr:col>
      <xdr:colOff>384893</xdr:colOff>
      <xdr:row>20</xdr:row>
      <xdr:rowOff>398145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92297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21</xdr:row>
      <xdr:rowOff>123825</xdr:rowOff>
    </xdr:from>
    <xdr:to>
      <xdr:col>1</xdr:col>
      <xdr:colOff>403943</xdr:colOff>
      <xdr:row>21</xdr:row>
      <xdr:rowOff>398145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96869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16</xdr:row>
      <xdr:rowOff>114300</xdr:rowOff>
    </xdr:from>
    <xdr:to>
      <xdr:col>10</xdr:col>
      <xdr:colOff>394970</xdr:colOff>
      <xdr:row>16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16</xdr:row>
      <xdr:rowOff>114300</xdr:rowOff>
    </xdr:from>
    <xdr:to>
      <xdr:col>11</xdr:col>
      <xdr:colOff>394970</xdr:colOff>
      <xdr:row>16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16</xdr:row>
      <xdr:rowOff>114300</xdr:rowOff>
    </xdr:from>
    <xdr:to>
      <xdr:col>12</xdr:col>
      <xdr:colOff>394970</xdr:colOff>
      <xdr:row>16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16</xdr:row>
      <xdr:rowOff>114300</xdr:rowOff>
    </xdr:from>
    <xdr:to>
      <xdr:col>13</xdr:col>
      <xdr:colOff>394970</xdr:colOff>
      <xdr:row>16</xdr:row>
      <xdr:rowOff>388620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16</xdr:row>
      <xdr:rowOff>114300</xdr:rowOff>
    </xdr:from>
    <xdr:to>
      <xdr:col>14</xdr:col>
      <xdr:colOff>394970</xdr:colOff>
      <xdr:row>16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16</xdr:row>
      <xdr:rowOff>123825</xdr:rowOff>
    </xdr:from>
    <xdr:to>
      <xdr:col>15</xdr:col>
      <xdr:colOff>394970</xdr:colOff>
      <xdr:row>16</xdr:row>
      <xdr:rowOff>398145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400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17</xdr:row>
      <xdr:rowOff>114300</xdr:rowOff>
    </xdr:from>
    <xdr:to>
      <xdr:col>9</xdr:col>
      <xdr:colOff>394418</xdr:colOff>
      <xdr:row>17</xdr:row>
      <xdr:rowOff>388620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17</xdr:row>
      <xdr:rowOff>114300</xdr:rowOff>
    </xdr:from>
    <xdr:to>
      <xdr:col>10</xdr:col>
      <xdr:colOff>394418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17</xdr:row>
      <xdr:rowOff>114300</xdr:rowOff>
    </xdr:from>
    <xdr:to>
      <xdr:col>11</xdr:col>
      <xdr:colOff>394970</xdr:colOff>
      <xdr:row>17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17</xdr:row>
      <xdr:rowOff>114300</xdr:rowOff>
    </xdr:from>
    <xdr:to>
      <xdr:col>12</xdr:col>
      <xdr:colOff>394970</xdr:colOff>
      <xdr:row>17</xdr:row>
      <xdr:rowOff>388620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17</xdr:row>
      <xdr:rowOff>114300</xdr:rowOff>
    </xdr:from>
    <xdr:to>
      <xdr:col>13</xdr:col>
      <xdr:colOff>394970</xdr:colOff>
      <xdr:row>17</xdr:row>
      <xdr:rowOff>388620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17</xdr:row>
      <xdr:rowOff>114300</xdr:rowOff>
    </xdr:from>
    <xdr:to>
      <xdr:col>14</xdr:col>
      <xdr:colOff>394970</xdr:colOff>
      <xdr:row>17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17</xdr:row>
      <xdr:rowOff>123825</xdr:rowOff>
    </xdr:from>
    <xdr:to>
      <xdr:col>15</xdr:col>
      <xdr:colOff>394970</xdr:colOff>
      <xdr:row>17</xdr:row>
      <xdr:rowOff>398145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18</xdr:row>
      <xdr:rowOff>114300</xdr:rowOff>
    </xdr:from>
    <xdr:to>
      <xdr:col>9</xdr:col>
      <xdr:colOff>394970</xdr:colOff>
      <xdr:row>18</xdr:row>
      <xdr:rowOff>388620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18</xdr:row>
      <xdr:rowOff>114300</xdr:rowOff>
    </xdr:from>
    <xdr:to>
      <xdr:col>10</xdr:col>
      <xdr:colOff>394970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18</xdr:row>
      <xdr:rowOff>114300</xdr:rowOff>
    </xdr:from>
    <xdr:to>
      <xdr:col>11</xdr:col>
      <xdr:colOff>394970</xdr:colOff>
      <xdr:row>18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18</xdr:row>
      <xdr:rowOff>114300</xdr:rowOff>
    </xdr:from>
    <xdr:to>
      <xdr:col>12</xdr:col>
      <xdr:colOff>394970</xdr:colOff>
      <xdr:row>18</xdr:row>
      <xdr:rowOff>379095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83058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18</xdr:row>
      <xdr:rowOff>114300</xdr:rowOff>
    </xdr:from>
    <xdr:to>
      <xdr:col>13</xdr:col>
      <xdr:colOff>394970</xdr:colOff>
      <xdr:row>18</xdr:row>
      <xdr:rowOff>388620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18</xdr:row>
      <xdr:rowOff>114300</xdr:rowOff>
    </xdr:from>
    <xdr:to>
      <xdr:col>14</xdr:col>
      <xdr:colOff>394970</xdr:colOff>
      <xdr:row>18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18</xdr:row>
      <xdr:rowOff>123825</xdr:rowOff>
    </xdr:from>
    <xdr:to>
      <xdr:col>15</xdr:col>
      <xdr:colOff>394970</xdr:colOff>
      <xdr:row>18</xdr:row>
      <xdr:rowOff>398145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19</xdr:row>
      <xdr:rowOff>114300</xdr:rowOff>
    </xdr:from>
    <xdr:to>
      <xdr:col>9</xdr:col>
      <xdr:colOff>394418</xdr:colOff>
      <xdr:row>19</xdr:row>
      <xdr:rowOff>388620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19</xdr:row>
      <xdr:rowOff>114300</xdr:rowOff>
    </xdr:from>
    <xdr:to>
      <xdr:col>10</xdr:col>
      <xdr:colOff>394418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19</xdr:row>
      <xdr:rowOff>114300</xdr:rowOff>
    </xdr:from>
    <xdr:to>
      <xdr:col>11</xdr:col>
      <xdr:colOff>394970</xdr:colOff>
      <xdr:row>19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19</xdr:row>
      <xdr:rowOff>114300</xdr:rowOff>
    </xdr:from>
    <xdr:to>
      <xdr:col>12</xdr:col>
      <xdr:colOff>394970</xdr:colOff>
      <xdr:row>19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19</xdr:row>
      <xdr:rowOff>114300</xdr:rowOff>
    </xdr:from>
    <xdr:to>
      <xdr:col>13</xdr:col>
      <xdr:colOff>394970</xdr:colOff>
      <xdr:row>19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19</xdr:row>
      <xdr:rowOff>114300</xdr:rowOff>
    </xdr:from>
    <xdr:to>
      <xdr:col>14</xdr:col>
      <xdr:colOff>394970</xdr:colOff>
      <xdr:row>19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19</xdr:row>
      <xdr:rowOff>123825</xdr:rowOff>
    </xdr:from>
    <xdr:to>
      <xdr:col>15</xdr:col>
      <xdr:colOff>394970</xdr:colOff>
      <xdr:row>19</xdr:row>
      <xdr:rowOff>398145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20</xdr:row>
      <xdr:rowOff>114300</xdr:rowOff>
    </xdr:from>
    <xdr:to>
      <xdr:col>9</xdr:col>
      <xdr:colOff>394970</xdr:colOff>
      <xdr:row>20</xdr:row>
      <xdr:rowOff>388620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20</xdr:row>
      <xdr:rowOff>114300</xdr:rowOff>
    </xdr:from>
    <xdr:to>
      <xdr:col>10</xdr:col>
      <xdr:colOff>394418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20</xdr:row>
      <xdr:rowOff>114300</xdr:rowOff>
    </xdr:from>
    <xdr:to>
      <xdr:col>11</xdr:col>
      <xdr:colOff>394418</xdr:colOff>
      <xdr:row>20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20</xdr:row>
      <xdr:rowOff>114300</xdr:rowOff>
    </xdr:from>
    <xdr:to>
      <xdr:col>12</xdr:col>
      <xdr:colOff>394970</xdr:colOff>
      <xdr:row>20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16</xdr:row>
      <xdr:rowOff>114300</xdr:rowOff>
    </xdr:from>
    <xdr:to>
      <xdr:col>21</xdr:col>
      <xdr:colOff>385445</xdr:colOff>
      <xdr:row>16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16</xdr:row>
      <xdr:rowOff>114300</xdr:rowOff>
    </xdr:from>
    <xdr:to>
      <xdr:col>22</xdr:col>
      <xdr:colOff>385445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16</xdr:row>
      <xdr:rowOff>123825</xdr:rowOff>
    </xdr:from>
    <xdr:to>
      <xdr:col>23</xdr:col>
      <xdr:colOff>385445</xdr:colOff>
      <xdr:row>16</xdr:row>
      <xdr:rowOff>398145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7400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17</xdr:row>
      <xdr:rowOff>114300</xdr:rowOff>
    </xdr:from>
    <xdr:to>
      <xdr:col>17</xdr:col>
      <xdr:colOff>385445</xdr:colOff>
      <xdr:row>17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17</xdr:row>
      <xdr:rowOff>114300</xdr:rowOff>
    </xdr:from>
    <xdr:to>
      <xdr:col>18</xdr:col>
      <xdr:colOff>385445</xdr:colOff>
      <xdr:row>17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17</xdr:row>
      <xdr:rowOff>114300</xdr:rowOff>
    </xdr:from>
    <xdr:to>
      <xdr:col>19</xdr:col>
      <xdr:colOff>384893</xdr:colOff>
      <xdr:row>17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17</xdr:row>
      <xdr:rowOff>114300</xdr:rowOff>
    </xdr:from>
    <xdr:to>
      <xdr:col>20</xdr:col>
      <xdr:colOff>384893</xdr:colOff>
      <xdr:row>17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17</xdr:row>
      <xdr:rowOff>114300</xdr:rowOff>
    </xdr:from>
    <xdr:to>
      <xdr:col>21</xdr:col>
      <xdr:colOff>385445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17</xdr:row>
      <xdr:rowOff>114300</xdr:rowOff>
    </xdr:from>
    <xdr:to>
      <xdr:col>22</xdr:col>
      <xdr:colOff>385445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17</xdr:row>
      <xdr:rowOff>123825</xdr:rowOff>
    </xdr:from>
    <xdr:to>
      <xdr:col>23</xdr:col>
      <xdr:colOff>385445</xdr:colOff>
      <xdr:row>17</xdr:row>
      <xdr:rowOff>398145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18</xdr:row>
      <xdr:rowOff>114300</xdr:rowOff>
    </xdr:from>
    <xdr:to>
      <xdr:col>17</xdr:col>
      <xdr:colOff>385445</xdr:colOff>
      <xdr:row>18</xdr:row>
      <xdr:rowOff>388620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18</xdr:row>
      <xdr:rowOff>114300</xdr:rowOff>
    </xdr:from>
    <xdr:to>
      <xdr:col>18</xdr:col>
      <xdr:colOff>385445</xdr:colOff>
      <xdr:row>18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18</xdr:row>
      <xdr:rowOff>114300</xdr:rowOff>
    </xdr:from>
    <xdr:to>
      <xdr:col>19</xdr:col>
      <xdr:colOff>385445</xdr:colOff>
      <xdr:row>18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18</xdr:row>
      <xdr:rowOff>114300</xdr:rowOff>
    </xdr:from>
    <xdr:to>
      <xdr:col>20</xdr:col>
      <xdr:colOff>385445</xdr:colOff>
      <xdr:row>18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18</xdr:row>
      <xdr:rowOff>114300</xdr:rowOff>
    </xdr:from>
    <xdr:to>
      <xdr:col>21</xdr:col>
      <xdr:colOff>385445</xdr:colOff>
      <xdr:row>18</xdr:row>
      <xdr:rowOff>379095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83058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18</xdr:row>
      <xdr:rowOff>114300</xdr:rowOff>
    </xdr:from>
    <xdr:to>
      <xdr:col>22</xdr:col>
      <xdr:colOff>385445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18</xdr:row>
      <xdr:rowOff>123825</xdr:rowOff>
    </xdr:from>
    <xdr:to>
      <xdr:col>23</xdr:col>
      <xdr:colOff>385445</xdr:colOff>
      <xdr:row>18</xdr:row>
      <xdr:rowOff>398145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19</xdr:row>
      <xdr:rowOff>114300</xdr:rowOff>
    </xdr:from>
    <xdr:to>
      <xdr:col>17</xdr:col>
      <xdr:colOff>385445</xdr:colOff>
      <xdr:row>19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19</xdr:row>
      <xdr:rowOff>114300</xdr:rowOff>
    </xdr:from>
    <xdr:to>
      <xdr:col>18</xdr:col>
      <xdr:colOff>385445</xdr:colOff>
      <xdr:row>19</xdr:row>
      <xdr:rowOff>388620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19</xdr:row>
      <xdr:rowOff>114300</xdr:rowOff>
    </xdr:from>
    <xdr:to>
      <xdr:col>19</xdr:col>
      <xdr:colOff>384893</xdr:colOff>
      <xdr:row>19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19</xdr:row>
      <xdr:rowOff>114300</xdr:rowOff>
    </xdr:from>
    <xdr:to>
      <xdr:col>20</xdr:col>
      <xdr:colOff>384893</xdr:colOff>
      <xdr:row>19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19</xdr:row>
      <xdr:rowOff>114300</xdr:rowOff>
    </xdr:from>
    <xdr:to>
      <xdr:col>21</xdr:col>
      <xdr:colOff>385445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19</xdr:row>
      <xdr:rowOff>114300</xdr:rowOff>
    </xdr:from>
    <xdr:to>
      <xdr:col>22</xdr:col>
      <xdr:colOff>385445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19</xdr:row>
      <xdr:rowOff>123825</xdr:rowOff>
    </xdr:from>
    <xdr:to>
      <xdr:col>23</xdr:col>
      <xdr:colOff>385445</xdr:colOff>
      <xdr:row>19</xdr:row>
      <xdr:rowOff>398145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20</xdr:row>
      <xdr:rowOff>114300</xdr:rowOff>
    </xdr:from>
    <xdr:to>
      <xdr:col>17</xdr:col>
      <xdr:colOff>385445</xdr:colOff>
      <xdr:row>20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20</xdr:row>
      <xdr:rowOff>114300</xdr:rowOff>
    </xdr:from>
    <xdr:to>
      <xdr:col>18</xdr:col>
      <xdr:colOff>385445</xdr:colOff>
      <xdr:row>20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20</xdr:row>
      <xdr:rowOff>114300</xdr:rowOff>
    </xdr:from>
    <xdr:to>
      <xdr:col>19</xdr:col>
      <xdr:colOff>384893</xdr:colOff>
      <xdr:row>20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20</xdr:row>
      <xdr:rowOff>114300</xdr:rowOff>
    </xdr:from>
    <xdr:to>
      <xdr:col>20</xdr:col>
      <xdr:colOff>384893</xdr:colOff>
      <xdr:row>20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20</xdr:row>
      <xdr:rowOff>114300</xdr:rowOff>
    </xdr:from>
    <xdr:to>
      <xdr:col>21</xdr:col>
      <xdr:colOff>385445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20</xdr:row>
      <xdr:rowOff>114300</xdr:rowOff>
    </xdr:from>
    <xdr:to>
      <xdr:col>22</xdr:col>
      <xdr:colOff>385445</xdr:colOff>
      <xdr:row>20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25</xdr:row>
      <xdr:rowOff>114300</xdr:rowOff>
    </xdr:from>
    <xdr:to>
      <xdr:col>7</xdr:col>
      <xdr:colOff>394970</xdr:colOff>
      <xdr:row>25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26</xdr:row>
      <xdr:rowOff>114300</xdr:rowOff>
    </xdr:from>
    <xdr:to>
      <xdr:col>1</xdr:col>
      <xdr:colOff>394970</xdr:colOff>
      <xdr:row>26</xdr:row>
      <xdr:rowOff>388620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26</xdr:row>
      <xdr:rowOff>114300</xdr:rowOff>
    </xdr:from>
    <xdr:to>
      <xdr:col>2</xdr:col>
      <xdr:colOff>394970</xdr:colOff>
      <xdr:row>26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26</xdr:row>
      <xdr:rowOff>114300</xdr:rowOff>
    </xdr:from>
    <xdr:to>
      <xdr:col>3</xdr:col>
      <xdr:colOff>394970</xdr:colOff>
      <xdr:row>26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26</xdr:row>
      <xdr:rowOff>114300</xdr:rowOff>
    </xdr:from>
    <xdr:to>
      <xdr:col>4</xdr:col>
      <xdr:colOff>394418</xdr:colOff>
      <xdr:row>26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26</xdr:row>
      <xdr:rowOff>114300</xdr:rowOff>
    </xdr:from>
    <xdr:to>
      <xdr:col>5</xdr:col>
      <xdr:colOff>394418</xdr:colOff>
      <xdr:row>26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26</xdr:row>
      <xdr:rowOff>114300</xdr:rowOff>
    </xdr:from>
    <xdr:to>
      <xdr:col>6</xdr:col>
      <xdr:colOff>394418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26</xdr:row>
      <xdr:rowOff>114300</xdr:rowOff>
    </xdr:from>
    <xdr:to>
      <xdr:col>7</xdr:col>
      <xdr:colOff>394970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27</xdr:row>
      <xdr:rowOff>114300</xdr:rowOff>
    </xdr:from>
    <xdr:to>
      <xdr:col>1</xdr:col>
      <xdr:colOff>394970</xdr:colOff>
      <xdr:row>27</xdr:row>
      <xdr:rowOff>388620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27</xdr:row>
      <xdr:rowOff>114300</xdr:rowOff>
    </xdr:from>
    <xdr:to>
      <xdr:col>2</xdr:col>
      <xdr:colOff>394970</xdr:colOff>
      <xdr:row>27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27</xdr:row>
      <xdr:rowOff>114300</xdr:rowOff>
    </xdr:from>
    <xdr:to>
      <xdr:col>3</xdr:col>
      <xdr:colOff>394970</xdr:colOff>
      <xdr:row>27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27</xdr:row>
      <xdr:rowOff>114300</xdr:rowOff>
    </xdr:from>
    <xdr:to>
      <xdr:col>4</xdr:col>
      <xdr:colOff>394970</xdr:colOff>
      <xdr:row>27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27</xdr:row>
      <xdr:rowOff>114300</xdr:rowOff>
    </xdr:from>
    <xdr:to>
      <xdr:col>5</xdr:col>
      <xdr:colOff>394970</xdr:colOff>
      <xdr:row>27</xdr:row>
      <xdr:rowOff>388620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27</xdr:row>
      <xdr:rowOff>114300</xdr:rowOff>
    </xdr:from>
    <xdr:to>
      <xdr:col>6</xdr:col>
      <xdr:colOff>394970</xdr:colOff>
      <xdr:row>27</xdr:row>
      <xdr:rowOff>379095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21634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27</xdr:row>
      <xdr:rowOff>114300</xdr:rowOff>
    </xdr:from>
    <xdr:to>
      <xdr:col>7</xdr:col>
      <xdr:colOff>394970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28</xdr:row>
      <xdr:rowOff>114300</xdr:rowOff>
    </xdr:from>
    <xdr:to>
      <xdr:col>1</xdr:col>
      <xdr:colOff>394970</xdr:colOff>
      <xdr:row>28</xdr:row>
      <xdr:rowOff>388620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28</xdr:row>
      <xdr:rowOff>114300</xdr:rowOff>
    </xdr:from>
    <xdr:to>
      <xdr:col>2</xdr:col>
      <xdr:colOff>394970</xdr:colOff>
      <xdr:row>28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28</xdr:row>
      <xdr:rowOff>114300</xdr:rowOff>
    </xdr:from>
    <xdr:to>
      <xdr:col>3</xdr:col>
      <xdr:colOff>394970</xdr:colOff>
      <xdr:row>28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28</xdr:row>
      <xdr:rowOff>114300</xdr:rowOff>
    </xdr:from>
    <xdr:to>
      <xdr:col>4</xdr:col>
      <xdr:colOff>394418</xdr:colOff>
      <xdr:row>28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28</xdr:row>
      <xdr:rowOff>114300</xdr:rowOff>
    </xdr:from>
    <xdr:to>
      <xdr:col>5</xdr:col>
      <xdr:colOff>394418</xdr:colOff>
      <xdr:row>28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28</xdr:row>
      <xdr:rowOff>114300</xdr:rowOff>
    </xdr:from>
    <xdr:to>
      <xdr:col>6</xdr:col>
      <xdr:colOff>394970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28</xdr:row>
      <xdr:rowOff>114300</xdr:rowOff>
    </xdr:from>
    <xdr:to>
      <xdr:col>7</xdr:col>
      <xdr:colOff>394970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29</xdr:row>
      <xdr:rowOff>114300</xdr:rowOff>
    </xdr:from>
    <xdr:to>
      <xdr:col>1</xdr:col>
      <xdr:colOff>394970</xdr:colOff>
      <xdr:row>29</xdr:row>
      <xdr:rowOff>388620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29</xdr:row>
      <xdr:rowOff>114300</xdr:rowOff>
    </xdr:from>
    <xdr:to>
      <xdr:col>2</xdr:col>
      <xdr:colOff>394970</xdr:colOff>
      <xdr:row>29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29</xdr:row>
      <xdr:rowOff>114300</xdr:rowOff>
    </xdr:from>
    <xdr:to>
      <xdr:col>3</xdr:col>
      <xdr:colOff>394970</xdr:colOff>
      <xdr:row>29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29</xdr:row>
      <xdr:rowOff>114300</xdr:rowOff>
    </xdr:from>
    <xdr:to>
      <xdr:col>4</xdr:col>
      <xdr:colOff>394970</xdr:colOff>
      <xdr:row>29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29</xdr:row>
      <xdr:rowOff>114300</xdr:rowOff>
    </xdr:from>
    <xdr:to>
      <xdr:col>5</xdr:col>
      <xdr:colOff>394418</xdr:colOff>
      <xdr:row>29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29</xdr:row>
      <xdr:rowOff>114300</xdr:rowOff>
    </xdr:from>
    <xdr:to>
      <xdr:col>6</xdr:col>
      <xdr:colOff>394418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29</xdr:row>
      <xdr:rowOff>114300</xdr:rowOff>
    </xdr:from>
    <xdr:to>
      <xdr:col>7</xdr:col>
      <xdr:colOff>394970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30</xdr:row>
      <xdr:rowOff>114300</xdr:rowOff>
    </xdr:from>
    <xdr:to>
      <xdr:col>1</xdr:col>
      <xdr:colOff>394970</xdr:colOff>
      <xdr:row>30</xdr:row>
      <xdr:rowOff>388620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3535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30</xdr:row>
      <xdr:rowOff>114300</xdr:rowOff>
    </xdr:from>
    <xdr:to>
      <xdr:col>2</xdr:col>
      <xdr:colOff>394970</xdr:colOff>
      <xdr:row>30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3535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25</xdr:row>
      <xdr:rowOff>114300</xdr:rowOff>
    </xdr:from>
    <xdr:to>
      <xdr:col>11</xdr:col>
      <xdr:colOff>394970</xdr:colOff>
      <xdr:row>25</xdr:row>
      <xdr:rowOff>388620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25</xdr:row>
      <xdr:rowOff>114300</xdr:rowOff>
    </xdr:from>
    <xdr:to>
      <xdr:col>12</xdr:col>
      <xdr:colOff>394970</xdr:colOff>
      <xdr:row>25</xdr:row>
      <xdr:rowOff>388620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25</xdr:row>
      <xdr:rowOff>114300</xdr:rowOff>
    </xdr:from>
    <xdr:to>
      <xdr:col>13</xdr:col>
      <xdr:colOff>394970</xdr:colOff>
      <xdr:row>25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25</xdr:row>
      <xdr:rowOff>114300</xdr:rowOff>
    </xdr:from>
    <xdr:to>
      <xdr:col>14</xdr:col>
      <xdr:colOff>394418</xdr:colOff>
      <xdr:row>25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25</xdr:row>
      <xdr:rowOff>114300</xdr:rowOff>
    </xdr:from>
    <xdr:to>
      <xdr:col>15</xdr:col>
      <xdr:colOff>403943</xdr:colOff>
      <xdr:row>25</xdr:row>
      <xdr:rowOff>388620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26</xdr:row>
      <xdr:rowOff>114300</xdr:rowOff>
    </xdr:from>
    <xdr:to>
      <xdr:col>9</xdr:col>
      <xdr:colOff>394970</xdr:colOff>
      <xdr:row>26</xdr:row>
      <xdr:rowOff>388620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26</xdr:row>
      <xdr:rowOff>114300</xdr:rowOff>
    </xdr:from>
    <xdr:to>
      <xdr:col>10</xdr:col>
      <xdr:colOff>394970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26</xdr:row>
      <xdr:rowOff>114300</xdr:rowOff>
    </xdr:from>
    <xdr:to>
      <xdr:col>11</xdr:col>
      <xdr:colOff>394970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26</xdr:row>
      <xdr:rowOff>114300</xdr:rowOff>
    </xdr:from>
    <xdr:to>
      <xdr:col>12</xdr:col>
      <xdr:colOff>394970</xdr:colOff>
      <xdr:row>26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26</xdr:row>
      <xdr:rowOff>114300</xdr:rowOff>
    </xdr:from>
    <xdr:to>
      <xdr:col>13</xdr:col>
      <xdr:colOff>394970</xdr:colOff>
      <xdr:row>26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26</xdr:row>
      <xdr:rowOff>114300</xdr:rowOff>
    </xdr:from>
    <xdr:to>
      <xdr:col>14</xdr:col>
      <xdr:colOff>394970</xdr:colOff>
      <xdr:row>26</xdr:row>
      <xdr:rowOff>388620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26</xdr:row>
      <xdr:rowOff>114300</xdr:rowOff>
    </xdr:from>
    <xdr:to>
      <xdr:col>15</xdr:col>
      <xdr:colOff>404495</xdr:colOff>
      <xdr:row>26</xdr:row>
      <xdr:rowOff>388620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27</xdr:row>
      <xdr:rowOff>114300</xdr:rowOff>
    </xdr:from>
    <xdr:to>
      <xdr:col>9</xdr:col>
      <xdr:colOff>394970</xdr:colOff>
      <xdr:row>27</xdr:row>
      <xdr:rowOff>379095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21634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27</xdr:row>
      <xdr:rowOff>114300</xdr:rowOff>
    </xdr:from>
    <xdr:to>
      <xdr:col>10</xdr:col>
      <xdr:colOff>394970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27</xdr:row>
      <xdr:rowOff>114300</xdr:rowOff>
    </xdr:from>
    <xdr:to>
      <xdr:col>11</xdr:col>
      <xdr:colOff>394970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27</xdr:row>
      <xdr:rowOff>114300</xdr:rowOff>
    </xdr:from>
    <xdr:to>
      <xdr:col>12</xdr:col>
      <xdr:colOff>394970</xdr:colOff>
      <xdr:row>27</xdr:row>
      <xdr:rowOff>388620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27</xdr:row>
      <xdr:rowOff>114300</xdr:rowOff>
    </xdr:from>
    <xdr:to>
      <xdr:col>13</xdr:col>
      <xdr:colOff>394970</xdr:colOff>
      <xdr:row>27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27</xdr:row>
      <xdr:rowOff>114300</xdr:rowOff>
    </xdr:from>
    <xdr:to>
      <xdr:col>14</xdr:col>
      <xdr:colOff>394418</xdr:colOff>
      <xdr:row>27</xdr:row>
      <xdr:rowOff>388620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27</xdr:row>
      <xdr:rowOff>114300</xdr:rowOff>
    </xdr:from>
    <xdr:to>
      <xdr:col>15</xdr:col>
      <xdr:colOff>403943</xdr:colOff>
      <xdr:row>27</xdr:row>
      <xdr:rowOff>388620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28</xdr:row>
      <xdr:rowOff>114300</xdr:rowOff>
    </xdr:from>
    <xdr:to>
      <xdr:col>9</xdr:col>
      <xdr:colOff>394970</xdr:colOff>
      <xdr:row>28</xdr:row>
      <xdr:rowOff>388620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28</xdr:row>
      <xdr:rowOff>114300</xdr:rowOff>
    </xdr:from>
    <xdr:to>
      <xdr:col>10</xdr:col>
      <xdr:colOff>394970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28</xdr:row>
      <xdr:rowOff>114300</xdr:rowOff>
    </xdr:from>
    <xdr:to>
      <xdr:col>11</xdr:col>
      <xdr:colOff>394970</xdr:colOff>
      <xdr:row>28</xdr:row>
      <xdr:rowOff>388620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28</xdr:row>
      <xdr:rowOff>114300</xdr:rowOff>
    </xdr:from>
    <xdr:to>
      <xdr:col>12</xdr:col>
      <xdr:colOff>394970</xdr:colOff>
      <xdr:row>28</xdr:row>
      <xdr:rowOff>388620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28</xdr:row>
      <xdr:rowOff>114300</xdr:rowOff>
    </xdr:from>
    <xdr:to>
      <xdr:col>13</xdr:col>
      <xdr:colOff>394970</xdr:colOff>
      <xdr:row>28</xdr:row>
      <xdr:rowOff>388620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28</xdr:row>
      <xdr:rowOff>114300</xdr:rowOff>
    </xdr:from>
    <xdr:to>
      <xdr:col>14</xdr:col>
      <xdr:colOff>394970</xdr:colOff>
      <xdr:row>28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28</xdr:row>
      <xdr:rowOff>114300</xdr:rowOff>
    </xdr:from>
    <xdr:to>
      <xdr:col>15</xdr:col>
      <xdr:colOff>403943</xdr:colOff>
      <xdr:row>28</xdr:row>
      <xdr:rowOff>388620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29</xdr:row>
      <xdr:rowOff>114300</xdr:rowOff>
    </xdr:from>
    <xdr:to>
      <xdr:col>9</xdr:col>
      <xdr:colOff>394418</xdr:colOff>
      <xdr:row>29</xdr:row>
      <xdr:rowOff>388620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29</xdr:row>
      <xdr:rowOff>114300</xdr:rowOff>
    </xdr:from>
    <xdr:to>
      <xdr:col>10</xdr:col>
      <xdr:colOff>394970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29</xdr:row>
      <xdr:rowOff>114300</xdr:rowOff>
    </xdr:from>
    <xdr:to>
      <xdr:col>11</xdr:col>
      <xdr:colOff>394970</xdr:colOff>
      <xdr:row>29</xdr:row>
      <xdr:rowOff>388620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29</xdr:row>
      <xdr:rowOff>114300</xdr:rowOff>
    </xdr:from>
    <xdr:to>
      <xdr:col>12</xdr:col>
      <xdr:colOff>394970</xdr:colOff>
      <xdr:row>29</xdr:row>
      <xdr:rowOff>388620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29</xdr:row>
      <xdr:rowOff>114300</xdr:rowOff>
    </xdr:from>
    <xdr:to>
      <xdr:col>13</xdr:col>
      <xdr:colOff>394970</xdr:colOff>
      <xdr:row>29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25</xdr:row>
      <xdr:rowOff>114300</xdr:rowOff>
    </xdr:from>
    <xdr:to>
      <xdr:col>22</xdr:col>
      <xdr:colOff>404495</xdr:colOff>
      <xdr:row>25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25</xdr:row>
      <xdr:rowOff>114300</xdr:rowOff>
    </xdr:from>
    <xdr:to>
      <xdr:col>23</xdr:col>
      <xdr:colOff>403943</xdr:colOff>
      <xdr:row>25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26</xdr:row>
      <xdr:rowOff>114300</xdr:rowOff>
    </xdr:from>
    <xdr:to>
      <xdr:col>17</xdr:col>
      <xdr:colOff>403943</xdr:colOff>
      <xdr:row>26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139700</xdr:colOff>
      <xdr:row>26</xdr:row>
      <xdr:rowOff>114300</xdr:rowOff>
    </xdr:from>
    <xdr:to>
      <xdr:col>18</xdr:col>
      <xdr:colOff>414020</xdr:colOff>
      <xdr:row>26</xdr:row>
      <xdr:rowOff>388620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3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26</xdr:row>
      <xdr:rowOff>114300</xdr:rowOff>
    </xdr:from>
    <xdr:to>
      <xdr:col>19</xdr:col>
      <xdr:colOff>404495</xdr:colOff>
      <xdr:row>26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26</xdr:row>
      <xdr:rowOff>114300</xdr:rowOff>
    </xdr:from>
    <xdr:to>
      <xdr:col>20</xdr:col>
      <xdr:colOff>404495</xdr:colOff>
      <xdr:row>26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26</xdr:row>
      <xdr:rowOff>114300</xdr:rowOff>
    </xdr:from>
    <xdr:to>
      <xdr:col>21</xdr:col>
      <xdr:colOff>404495</xdr:colOff>
      <xdr:row>26</xdr:row>
      <xdr:rowOff>388620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26</xdr:row>
      <xdr:rowOff>114300</xdr:rowOff>
    </xdr:from>
    <xdr:to>
      <xdr:col>22</xdr:col>
      <xdr:colOff>404495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26</xdr:row>
      <xdr:rowOff>114300</xdr:rowOff>
    </xdr:from>
    <xdr:to>
      <xdr:col>23</xdr:col>
      <xdr:colOff>404495</xdr:colOff>
      <xdr:row>26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27</xdr:row>
      <xdr:rowOff>114300</xdr:rowOff>
    </xdr:from>
    <xdr:to>
      <xdr:col>17</xdr:col>
      <xdr:colOff>404495</xdr:colOff>
      <xdr:row>27</xdr:row>
      <xdr:rowOff>388620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27</xdr:row>
      <xdr:rowOff>114300</xdr:rowOff>
    </xdr:from>
    <xdr:to>
      <xdr:col>18</xdr:col>
      <xdr:colOff>404495</xdr:colOff>
      <xdr:row>27</xdr:row>
      <xdr:rowOff>379095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21634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27</xdr:row>
      <xdr:rowOff>114300</xdr:rowOff>
    </xdr:from>
    <xdr:to>
      <xdr:col>19</xdr:col>
      <xdr:colOff>404495</xdr:colOff>
      <xdr:row>27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27</xdr:row>
      <xdr:rowOff>114300</xdr:rowOff>
    </xdr:from>
    <xdr:to>
      <xdr:col>20</xdr:col>
      <xdr:colOff>404495</xdr:colOff>
      <xdr:row>27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27</xdr:row>
      <xdr:rowOff>114300</xdr:rowOff>
    </xdr:from>
    <xdr:to>
      <xdr:col>21</xdr:col>
      <xdr:colOff>404495</xdr:colOff>
      <xdr:row>27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27</xdr:row>
      <xdr:rowOff>114300</xdr:rowOff>
    </xdr:from>
    <xdr:to>
      <xdr:col>22</xdr:col>
      <xdr:colOff>404495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27</xdr:row>
      <xdr:rowOff>114300</xdr:rowOff>
    </xdr:from>
    <xdr:to>
      <xdr:col>23</xdr:col>
      <xdr:colOff>403943</xdr:colOff>
      <xdr:row>27</xdr:row>
      <xdr:rowOff>388620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28</xdr:row>
      <xdr:rowOff>114300</xdr:rowOff>
    </xdr:from>
    <xdr:to>
      <xdr:col>17</xdr:col>
      <xdr:colOff>403943</xdr:colOff>
      <xdr:row>28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28</xdr:row>
      <xdr:rowOff>114300</xdr:rowOff>
    </xdr:from>
    <xdr:to>
      <xdr:col>18</xdr:col>
      <xdr:colOff>404495</xdr:colOff>
      <xdr:row>28</xdr:row>
      <xdr:rowOff>388620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28</xdr:row>
      <xdr:rowOff>114300</xdr:rowOff>
    </xdr:from>
    <xdr:to>
      <xdr:col>19</xdr:col>
      <xdr:colOff>404495</xdr:colOff>
      <xdr:row>28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28</xdr:row>
      <xdr:rowOff>114300</xdr:rowOff>
    </xdr:from>
    <xdr:to>
      <xdr:col>20</xdr:col>
      <xdr:colOff>404495</xdr:colOff>
      <xdr:row>28</xdr:row>
      <xdr:rowOff>388620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28</xdr:row>
      <xdr:rowOff>114300</xdr:rowOff>
    </xdr:from>
    <xdr:to>
      <xdr:col>21</xdr:col>
      <xdr:colOff>404495</xdr:colOff>
      <xdr:row>28</xdr:row>
      <xdr:rowOff>388620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28</xdr:row>
      <xdr:rowOff>114300</xdr:rowOff>
    </xdr:from>
    <xdr:to>
      <xdr:col>22</xdr:col>
      <xdr:colOff>404495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28</xdr:row>
      <xdr:rowOff>114300</xdr:rowOff>
    </xdr:from>
    <xdr:to>
      <xdr:col>23</xdr:col>
      <xdr:colOff>404495</xdr:colOff>
      <xdr:row>28</xdr:row>
      <xdr:rowOff>388620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29</xdr:row>
      <xdr:rowOff>114300</xdr:rowOff>
    </xdr:from>
    <xdr:to>
      <xdr:col>17</xdr:col>
      <xdr:colOff>403943</xdr:colOff>
      <xdr:row>29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29</xdr:row>
      <xdr:rowOff>114300</xdr:rowOff>
    </xdr:from>
    <xdr:to>
      <xdr:col>18</xdr:col>
      <xdr:colOff>403943</xdr:colOff>
      <xdr:row>29</xdr:row>
      <xdr:rowOff>388620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29</xdr:row>
      <xdr:rowOff>114300</xdr:rowOff>
    </xdr:from>
    <xdr:to>
      <xdr:col>19</xdr:col>
      <xdr:colOff>404495</xdr:colOff>
      <xdr:row>29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29</xdr:row>
      <xdr:rowOff>114300</xdr:rowOff>
    </xdr:from>
    <xdr:to>
      <xdr:col>20</xdr:col>
      <xdr:colOff>404495</xdr:colOff>
      <xdr:row>29</xdr:row>
      <xdr:rowOff>388620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29</xdr:row>
      <xdr:rowOff>114300</xdr:rowOff>
    </xdr:from>
    <xdr:to>
      <xdr:col>21</xdr:col>
      <xdr:colOff>404495</xdr:colOff>
      <xdr:row>29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29</xdr:row>
      <xdr:rowOff>114300</xdr:rowOff>
    </xdr:from>
    <xdr:to>
      <xdr:col>22</xdr:col>
      <xdr:colOff>404495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29</xdr:row>
      <xdr:rowOff>114300</xdr:rowOff>
    </xdr:from>
    <xdr:to>
      <xdr:col>23</xdr:col>
      <xdr:colOff>404495</xdr:colOff>
      <xdr:row>29</xdr:row>
      <xdr:rowOff>388620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34</xdr:row>
      <xdr:rowOff>114300</xdr:rowOff>
    </xdr:from>
    <xdr:to>
      <xdr:col>1</xdr:col>
      <xdr:colOff>394970</xdr:colOff>
      <xdr:row>34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34</xdr:row>
      <xdr:rowOff>114300</xdr:rowOff>
    </xdr:from>
    <xdr:to>
      <xdr:col>2</xdr:col>
      <xdr:colOff>394418</xdr:colOff>
      <xdr:row>34</xdr:row>
      <xdr:rowOff>388620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34</xdr:row>
      <xdr:rowOff>114300</xdr:rowOff>
    </xdr:from>
    <xdr:to>
      <xdr:col>3</xdr:col>
      <xdr:colOff>394418</xdr:colOff>
      <xdr:row>34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34</xdr:row>
      <xdr:rowOff>114300</xdr:rowOff>
    </xdr:from>
    <xdr:to>
      <xdr:col>4</xdr:col>
      <xdr:colOff>394970</xdr:colOff>
      <xdr:row>34</xdr:row>
      <xdr:rowOff>388620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34</xdr:row>
      <xdr:rowOff>114300</xdr:rowOff>
    </xdr:from>
    <xdr:to>
      <xdr:col>5</xdr:col>
      <xdr:colOff>394970</xdr:colOff>
      <xdr:row>34</xdr:row>
      <xdr:rowOff>388620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34</xdr:row>
      <xdr:rowOff>114300</xdr:rowOff>
    </xdr:from>
    <xdr:to>
      <xdr:col>6</xdr:col>
      <xdr:colOff>394970</xdr:colOff>
      <xdr:row>34</xdr:row>
      <xdr:rowOff>388620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34</xdr:row>
      <xdr:rowOff>114300</xdr:rowOff>
    </xdr:from>
    <xdr:to>
      <xdr:col>7</xdr:col>
      <xdr:colOff>394970</xdr:colOff>
      <xdr:row>34</xdr:row>
      <xdr:rowOff>388620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35</xdr:row>
      <xdr:rowOff>114300</xdr:rowOff>
    </xdr:from>
    <xdr:to>
      <xdr:col>1</xdr:col>
      <xdr:colOff>394970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35</xdr:row>
      <xdr:rowOff>114300</xdr:rowOff>
    </xdr:from>
    <xdr:to>
      <xdr:col>2</xdr:col>
      <xdr:colOff>394970</xdr:colOff>
      <xdr:row>35</xdr:row>
      <xdr:rowOff>388620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35</xdr:row>
      <xdr:rowOff>114300</xdr:rowOff>
    </xdr:from>
    <xdr:to>
      <xdr:col>3</xdr:col>
      <xdr:colOff>394970</xdr:colOff>
      <xdr:row>35</xdr:row>
      <xdr:rowOff>379095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55638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35</xdr:row>
      <xdr:rowOff>114300</xdr:rowOff>
    </xdr:from>
    <xdr:to>
      <xdr:col>4</xdr:col>
      <xdr:colOff>394970</xdr:colOff>
      <xdr:row>35</xdr:row>
      <xdr:rowOff>388620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35</xdr:row>
      <xdr:rowOff>114300</xdr:rowOff>
    </xdr:from>
    <xdr:to>
      <xdr:col>5</xdr:col>
      <xdr:colOff>394970</xdr:colOff>
      <xdr:row>35</xdr:row>
      <xdr:rowOff>388620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35</xdr:row>
      <xdr:rowOff>114300</xdr:rowOff>
    </xdr:from>
    <xdr:to>
      <xdr:col>6</xdr:col>
      <xdr:colOff>394970</xdr:colOff>
      <xdr:row>35</xdr:row>
      <xdr:rowOff>388620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35</xdr:row>
      <xdr:rowOff>114300</xdr:rowOff>
    </xdr:from>
    <xdr:to>
      <xdr:col>7</xdr:col>
      <xdr:colOff>394970</xdr:colOff>
      <xdr:row>35</xdr:row>
      <xdr:rowOff>388620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36</xdr:row>
      <xdr:rowOff>114300</xdr:rowOff>
    </xdr:from>
    <xdr:to>
      <xdr:col>1</xdr:col>
      <xdr:colOff>394970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36</xdr:row>
      <xdr:rowOff>114300</xdr:rowOff>
    </xdr:from>
    <xdr:to>
      <xdr:col>2</xdr:col>
      <xdr:colOff>394418</xdr:colOff>
      <xdr:row>36</xdr:row>
      <xdr:rowOff>388620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36</xdr:row>
      <xdr:rowOff>114300</xdr:rowOff>
    </xdr:from>
    <xdr:to>
      <xdr:col>3</xdr:col>
      <xdr:colOff>394418</xdr:colOff>
      <xdr:row>36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36</xdr:row>
      <xdr:rowOff>114300</xdr:rowOff>
    </xdr:from>
    <xdr:to>
      <xdr:col>4</xdr:col>
      <xdr:colOff>394970</xdr:colOff>
      <xdr:row>36</xdr:row>
      <xdr:rowOff>388620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36</xdr:row>
      <xdr:rowOff>114300</xdr:rowOff>
    </xdr:from>
    <xdr:to>
      <xdr:col>5</xdr:col>
      <xdr:colOff>394970</xdr:colOff>
      <xdr:row>36</xdr:row>
      <xdr:rowOff>388620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36</xdr:row>
      <xdr:rowOff>114300</xdr:rowOff>
    </xdr:from>
    <xdr:to>
      <xdr:col>6</xdr:col>
      <xdr:colOff>394970</xdr:colOff>
      <xdr:row>36</xdr:row>
      <xdr:rowOff>388620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36</xdr:row>
      <xdr:rowOff>114300</xdr:rowOff>
    </xdr:from>
    <xdr:to>
      <xdr:col>7</xdr:col>
      <xdr:colOff>394970</xdr:colOff>
      <xdr:row>36</xdr:row>
      <xdr:rowOff>388620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37</xdr:row>
      <xdr:rowOff>114300</xdr:rowOff>
    </xdr:from>
    <xdr:to>
      <xdr:col>1</xdr:col>
      <xdr:colOff>394970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37</xdr:row>
      <xdr:rowOff>114300</xdr:rowOff>
    </xdr:from>
    <xdr:to>
      <xdr:col>2</xdr:col>
      <xdr:colOff>394970</xdr:colOff>
      <xdr:row>37</xdr:row>
      <xdr:rowOff>388620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37</xdr:row>
      <xdr:rowOff>114300</xdr:rowOff>
    </xdr:from>
    <xdr:to>
      <xdr:col>3</xdr:col>
      <xdr:colOff>394418</xdr:colOff>
      <xdr:row>37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37</xdr:row>
      <xdr:rowOff>114300</xdr:rowOff>
    </xdr:from>
    <xdr:to>
      <xdr:col>4</xdr:col>
      <xdr:colOff>394418</xdr:colOff>
      <xdr:row>37</xdr:row>
      <xdr:rowOff>388620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37</xdr:row>
      <xdr:rowOff>114300</xdr:rowOff>
    </xdr:from>
    <xdr:to>
      <xdr:col>5</xdr:col>
      <xdr:colOff>394970</xdr:colOff>
      <xdr:row>37</xdr:row>
      <xdr:rowOff>388620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37</xdr:row>
      <xdr:rowOff>114300</xdr:rowOff>
    </xdr:from>
    <xdr:to>
      <xdr:col>6</xdr:col>
      <xdr:colOff>394970</xdr:colOff>
      <xdr:row>37</xdr:row>
      <xdr:rowOff>388620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37</xdr:row>
      <xdr:rowOff>114300</xdr:rowOff>
    </xdr:from>
    <xdr:to>
      <xdr:col>7</xdr:col>
      <xdr:colOff>394970</xdr:colOff>
      <xdr:row>37</xdr:row>
      <xdr:rowOff>388620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38</xdr:row>
      <xdr:rowOff>114300</xdr:rowOff>
    </xdr:from>
    <xdr:to>
      <xdr:col>1</xdr:col>
      <xdr:colOff>394970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38</xdr:row>
      <xdr:rowOff>114300</xdr:rowOff>
    </xdr:from>
    <xdr:to>
      <xdr:col>2</xdr:col>
      <xdr:colOff>394970</xdr:colOff>
      <xdr:row>38</xdr:row>
      <xdr:rowOff>388620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38</xdr:row>
      <xdr:rowOff>114300</xdr:rowOff>
    </xdr:from>
    <xdr:to>
      <xdr:col>3</xdr:col>
      <xdr:colOff>394418</xdr:colOff>
      <xdr:row>38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34</xdr:row>
      <xdr:rowOff>114300</xdr:rowOff>
    </xdr:from>
    <xdr:to>
      <xdr:col>12</xdr:col>
      <xdr:colOff>394418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34</xdr:row>
      <xdr:rowOff>114300</xdr:rowOff>
    </xdr:from>
    <xdr:to>
      <xdr:col>13</xdr:col>
      <xdr:colOff>394970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34</xdr:row>
      <xdr:rowOff>114300</xdr:rowOff>
    </xdr:from>
    <xdr:to>
      <xdr:col>14</xdr:col>
      <xdr:colOff>394970</xdr:colOff>
      <xdr:row>34</xdr:row>
      <xdr:rowOff>388620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104775</xdr:rowOff>
    </xdr:from>
    <xdr:to>
      <xdr:col>15</xdr:col>
      <xdr:colOff>394970</xdr:colOff>
      <xdr:row>34</xdr:row>
      <xdr:rowOff>379095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097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35</xdr:row>
      <xdr:rowOff>114300</xdr:rowOff>
    </xdr:from>
    <xdr:to>
      <xdr:col>9</xdr:col>
      <xdr:colOff>394970</xdr:colOff>
      <xdr:row>35</xdr:row>
      <xdr:rowOff>388620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35</xdr:row>
      <xdr:rowOff>114300</xdr:rowOff>
    </xdr:from>
    <xdr:to>
      <xdr:col>10</xdr:col>
      <xdr:colOff>394970</xdr:colOff>
      <xdr:row>35</xdr:row>
      <xdr:rowOff>388620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35</xdr:row>
      <xdr:rowOff>114300</xdr:rowOff>
    </xdr:from>
    <xdr:to>
      <xdr:col>11</xdr:col>
      <xdr:colOff>394970</xdr:colOff>
      <xdr:row>35</xdr:row>
      <xdr:rowOff>388620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35</xdr:row>
      <xdr:rowOff>114300</xdr:rowOff>
    </xdr:from>
    <xdr:to>
      <xdr:col>12</xdr:col>
      <xdr:colOff>394970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35</xdr:row>
      <xdr:rowOff>114300</xdr:rowOff>
    </xdr:from>
    <xdr:to>
      <xdr:col>13</xdr:col>
      <xdr:colOff>394970</xdr:colOff>
      <xdr:row>35</xdr:row>
      <xdr:rowOff>379095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55638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35</xdr:row>
      <xdr:rowOff>114300</xdr:rowOff>
    </xdr:from>
    <xdr:to>
      <xdr:col>14</xdr:col>
      <xdr:colOff>394970</xdr:colOff>
      <xdr:row>35</xdr:row>
      <xdr:rowOff>388620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104775</xdr:rowOff>
    </xdr:from>
    <xdr:to>
      <xdr:col>15</xdr:col>
      <xdr:colOff>394970</xdr:colOff>
      <xdr:row>35</xdr:row>
      <xdr:rowOff>379095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36</xdr:row>
      <xdr:rowOff>114300</xdr:rowOff>
    </xdr:from>
    <xdr:to>
      <xdr:col>9</xdr:col>
      <xdr:colOff>394970</xdr:colOff>
      <xdr:row>36</xdr:row>
      <xdr:rowOff>388620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36</xdr:row>
      <xdr:rowOff>114300</xdr:rowOff>
    </xdr:from>
    <xdr:to>
      <xdr:col>10</xdr:col>
      <xdr:colOff>394970</xdr:colOff>
      <xdr:row>36</xdr:row>
      <xdr:rowOff>388620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36</xdr:row>
      <xdr:rowOff>114300</xdr:rowOff>
    </xdr:from>
    <xdr:to>
      <xdr:col>11</xdr:col>
      <xdr:colOff>394970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36</xdr:row>
      <xdr:rowOff>114300</xdr:rowOff>
    </xdr:from>
    <xdr:to>
      <xdr:col>12</xdr:col>
      <xdr:colOff>394418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36</xdr:row>
      <xdr:rowOff>114300</xdr:rowOff>
    </xdr:from>
    <xdr:to>
      <xdr:col>13</xdr:col>
      <xdr:colOff>394418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36</xdr:row>
      <xdr:rowOff>114300</xdr:rowOff>
    </xdr:from>
    <xdr:to>
      <xdr:col>14</xdr:col>
      <xdr:colOff>394970</xdr:colOff>
      <xdr:row>36</xdr:row>
      <xdr:rowOff>388620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104775</xdr:rowOff>
    </xdr:from>
    <xdr:to>
      <xdr:col>15</xdr:col>
      <xdr:colOff>394970</xdr:colOff>
      <xdr:row>36</xdr:row>
      <xdr:rowOff>379095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37</xdr:row>
      <xdr:rowOff>114300</xdr:rowOff>
    </xdr:from>
    <xdr:to>
      <xdr:col>9</xdr:col>
      <xdr:colOff>394970</xdr:colOff>
      <xdr:row>37</xdr:row>
      <xdr:rowOff>388620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37</xdr:row>
      <xdr:rowOff>114300</xdr:rowOff>
    </xdr:from>
    <xdr:to>
      <xdr:col>10</xdr:col>
      <xdr:colOff>394970</xdr:colOff>
      <xdr:row>37</xdr:row>
      <xdr:rowOff>388620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37</xdr:row>
      <xdr:rowOff>114300</xdr:rowOff>
    </xdr:from>
    <xdr:to>
      <xdr:col>11</xdr:col>
      <xdr:colOff>394970</xdr:colOff>
      <xdr:row>37</xdr:row>
      <xdr:rowOff>388620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37</xdr:row>
      <xdr:rowOff>114300</xdr:rowOff>
    </xdr:from>
    <xdr:to>
      <xdr:col>12</xdr:col>
      <xdr:colOff>394418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37</xdr:row>
      <xdr:rowOff>114300</xdr:rowOff>
    </xdr:from>
    <xdr:to>
      <xdr:col>13</xdr:col>
      <xdr:colOff>394418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37</xdr:row>
      <xdr:rowOff>114300</xdr:rowOff>
    </xdr:from>
    <xdr:to>
      <xdr:col>14</xdr:col>
      <xdr:colOff>394970</xdr:colOff>
      <xdr:row>37</xdr:row>
      <xdr:rowOff>388620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104775</xdr:rowOff>
    </xdr:from>
    <xdr:to>
      <xdr:col>15</xdr:col>
      <xdr:colOff>394970</xdr:colOff>
      <xdr:row>37</xdr:row>
      <xdr:rowOff>379095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38</xdr:row>
      <xdr:rowOff>114300</xdr:rowOff>
    </xdr:from>
    <xdr:to>
      <xdr:col>9</xdr:col>
      <xdr:colOff>394970</xdr:colOff>
      <xdr:row>38</xdr:row>
      <xdr:rowOff>388620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38</xdr:row>
      <xdr:rowOff>114300</xdr:rowOff>
    </xdr:from>
    <xdr:to>
      <xdr:col>10</xdr:col>
      <xdr:colOff>394970</xdr:colOff>
      <xdr:row>38</xdr:row>
      <xdr:rowOff>388620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38</xdr:row>
      <xdr:rowOff>114300</xdr:rowOff>
    </xdr:from>
    <xdr:to>
      <xdr:col>11</xdr:col>
      <xdr:colOff>394970</xdr:colOff>
      <xdr:row>38</xdr:row>
      <xdr:rowOff>388620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38</xdr:row>
      <xdr:rowOff>114300</xdr:rowOff>
    </xdr:from>
    <xdr:to>
      <xdr:col>12</xdr:col>
      <xdr:colOff>394418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38</xdr:row>
      <xdr:rowOff>114300</xdr:rowOff>
    </xdr:from>
    <xdr:to>
      <xdr:col>13</xdr:col>
      <xdr:colOff>394418</xdr:colOff>
      <xdr:row>38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34</xdr:row>
      <xdr:rowOff>114300</xdr:rowOff>
    </xdr:from>
    <xdr:to>
      <xdr:col>22</xdr:col>
      <xdr:colOff>375920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34</xdr:row>
      <xdr:rowOff>104775</xdr:rowOff>
    </xdr:from>
    <xdr:to>
      <xdr:col>23</xdr:col>
      <xdr:colOff>385445</xdr:colOff>
      <xdr:row>34</xdr:row>
      <xdr:rowOff>379095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15097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35</xdr:row>
      <xdr:rowOff>114300</xdr:rowOff>
    </xdr:from>
    <xdr:to>
      <xdr:col>17</xdr:col>
      <xdr:colOff>375920</xdr:colOff>
      <xdr:row>35</xdr:row>
      <xdr:rowOff>388620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35</xdr:row>
      <xdr:rowOff>114300</xdr:rowOff>
    </xdr:from>
    <xdr:to>
      <xdr:col>18</xdr:col>
      <xdr:colOff>375920</xdr:colOff>
      <xdr:row>35</xdr:row>
      <xdr:rowOff>388620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35</xdr:row>
      <xdr:rowOff>114300</xdr:rowOff>
    </xdr:from>
    <xdr:to>
      <xdr:col>19</xdr:col>
      <xdr:colOff>375920</xdr:colOff>
      <xdr:row>35</xdr:row>
      <xdr:rowOff>388620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35</xdr:row>
      <xdr:rowOff>114300</xdr:rowOff>
    </xdr:from>
    <xdr:to>
      <xdr:col>20</xdr:col>
      <xdr:colOff>375920</xdr:colOff>
      <xdr:row>35</xdr:row>
      <xdr:rowOff>388620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35</xdr:row>
      <xdr:rowOff>114300</xdr:rowOff>
    </xdr:from>
    <xdr:to>
      <xdr:col>21</xdr:col>
      <xdr:colOff>375920</xdr:colOff>
      <xdr:row>35</xdr:row>
      <xdr:rowOff>388620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35</xdr:row>
      <xdr:rowOff>114300</xdr:rowOff>
    </xdr:from>
    <xdr:to>
      <xdr:col>22</xdr:col>
      <xdr:colOff>375920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35</xdr:row>
      <xdr:rowOff>104775</xdr:rowOff>
    </xdr:from>
    <xdr:to>
      <xdr:col>23</xdr:col>
      <xdr:colOff>385445</xdr:colOff>
      <xdr:row>35</xdr:row>
      <xdr:rowOff>369570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155543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36</xdr:row>
      <xdr:rowOff>114300</xdr:rowOff>
    </xdr:from>
    <xdr:to>
      <xdr:col>17</xdr:col>
      <xdr:colOff>385445</xdr:colOff>
      <xdr:row>36</xdr:row>
      <xdr:rowOff>388620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36</xdr:row>
      <xdr:rowOff>114300</xdr:rowOff>
    </xdr:from>
    <xdr:to>
      <xdr:col>18</xdr:col>
      <xdr:colOff>385445</xdr:colOff>
      <xdr:row>36</xdr:row>
      <xdr:rowOff>388620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36</xdr:row>
      <xdr:rowOff>114300</xdr:rowOff>
    </xdr:from>
    <xdr:to>
      <xdr:col>19</xdr:col>
      <xdr:colOff>385445</xdr:colOff>
      <xdr:row>36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36</xdr:row>
      <xdr:rowOff>114300</xdr:rowOff>
    </xdr:from>
    <xdr:to>
      <xdr:col>20</xdr:col>
      <xdr:colOff>385445</xdr:colOff>
      <xdr:row>36</xdr:row>
      <xdr:rowOff>388620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36</xdr:row>
      <xdr:rowOff>114300</xdr:rowOff>
    </xdr:from>
    <xdr:to>
      <xdr:col>21</xdr:col>
      <xdr:colOff>385445</xdr:colOff>
      <xdr:row>36</xdr:row>
      <xdr:rowOff>388620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36</xdr:row>
      <xdr:rowOff>114300</xdr:rowOff>
    </xdr:from>
    <xdr:to>
      <xdr:col>22</xdr:col>
      <xdr:colOff>384893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36</xdr:row>
      <xdr:rowOff>104775</xdr:rowOff>
    </xdr:from>
    <xdr:to>
      <xdr:col>23</xdr:col>
      <xdr:colOff>384893</xdr:colOff>
      <xdr:row>36</xdr:row>
      <xdr:rowOff>379095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16011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37</xdr:row>
      <xdr:rowOff>114300</xdr:rowOff>
    </xdr:from>
    <xdr:to>
      <xdr:col>17</xdr:col>
      <xdr:colOff>385445</xdr:colOff>
      <xdr:row>37</xdr:row>
      <xdr:rowOff>388620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37</xdr:row>
      <xdr:rowOff>114300</xdr:rowOff>
    </xdr:from>
    <xdr:to>
      <xdr:col>18</xdr:col>
      <xdr:colOff>385445</xdr:colOff>
      <xdr:row>37</xdr:row>
      <xdr:rowOff>388620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37</xdr:row>
      <xdr:rowOff>114300</xdr:rowOff>
    </xdr:from>
    <xdr:to>
      <xdr:col>19</xdr:col>
      <xdr:colOff>385445</xdr:colOff>
      <xdr:row>37</xdr:row>
      <xdr:rowOff>388620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37</xdr:row>
      <xdr:rowOff>114300</xdr:rowOff>
    </xdr:from>
    <xdr:to>
      <xdr:col>20</xdr:col>
      <xdr:colOff>385445</xdr:colOff>
      <xdr:row>37</xdr:row>
      <xdr:rowOff>388620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37</xdr:row>
      <xdr:rowOff>114300</xdr:rowOff>
    </xdr:from>
    <xdr:to>
      <xdr:col>21</xdr:col>
      <xdr:colOff>385445</xdr:colOff>
      <xdr:row>37</xdr:row>
      <xdr:rowOff>388620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37</xdr:row>
      <xdr:rowOff>114300</xdr:rowOff>
    </xdr:from>
    <xdr:to>
      <xdr:col>22</xdr:col>
      <xdr:colOff>384893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37</xdr:row>
      <xdr:rowOff>104775</xdr:rowOff>
    </xdr:from>
    <xdr:to>
      <xdr:col>23</xdr:col>
      <xdr:colOff>384893</xdr:colOff>
      <xdr:row>37</xdr:row>
      <xdr:rowOff>379095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164687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149225</xdr:colOff>
      <xdr:row>38</xdr:row>
      <xdr:rowOff>114300</xdr:rowOff>
    </xdr:from>
    <xdr:to>
      <xdr:col>17</xdr:col>
      <xdr:colOff>423545</xdr:colOff>
      <xdr:row>38</xdr:row>
      <xdr:rowOff>388620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31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149225</xdr:colOff>
      <xdr:row>38</xdr:row>
      <xdr:rowOff>114300</xdr:rowOff>
    </xdr:from>
    <xdr:to>
      <xdr:col>18</xdr:col>
      <xdr:colOff>423545</xdr:colOff>
      <xdr:row>38</xdr:row>
      <xdr:rowOff>388620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89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149225</xdr:colOff>
      <xdr:row>38</xdr:row>
      <xdr:rowOff>114300</xdr:rowOff>
    </xdr:from>
    <xdr:to>
      <xdr:col>19</xdr:col>
      <xdr:colOff>423545</xdr:colOff>
      <xdr:row>38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46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38</xdr:row>
      <xdr:rowOff>114300</xdr:rowOff>
    </xdr:from>
    <xdr:to>
      <xdr:col>20</xdr:col>
      <xdr:colOff>404495</xdr:colOff>
      <xdr:row>38</xdr:row>
      <xdr:rowOff>388620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38</xdr:row>
      <xdr:rowOff>114300</xdr:rowOff>
    </xdr:from>
    <xdr:to>
      <xdr:col>21</xdr:col>
      <xdr:colOff>404495</xdr:colOff>
      <xdr:row>38</xdr:row>
      <xdr:rowOff>388620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38</xdr:row>
      <xdr:rowOff>114300</xdr:rowOff>
    </xdr:from>
    <xdr:to>
      <xdr:col>22</xdr:col>
      <xdr:colOff>403943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111125</xdr:colOff>
      <xdr:row>38</xdr:row>
      <xdr:rowOff>104775</xdr:rowOff>
    </xdr:from>
    <xdr:to>
      <xdr:col>23</xdr:col>
      <xdr:colOff>384893</xdr:colOff>
      <xdr:row>38</xdr:row>
      <xdr:rowOff>379095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9675" y="169259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149225</xdr:colOff>
      <xdr:row>39</xdr:row>
      <xdr:rowOff>114300</xdr:rowOff>
    </xdr:from>
    <xdr:to>
      <xdr:col>17</xdr:col>
      <xdr:colOff>423545</xdr:colOff>
      <xdr:row>39</xdr:row>
      <xdr:rowOff>388620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3125" y="17392650"/>
          <a:ext cx="274320" cy="2743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 descr="image nuit étoilée&#10;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7</xdr:row>
      <xdr:rowOff>114300</xdr:rowOff>
    </xdr:from>
    <xdr:to>
      <xdr:col>2</xdr:col>
      <xdr:colOff>394970</xdr:colOff>
      <xdr:row>7</xdr:row>
      <xdr:rowOff>388620</xdr:rowOff>
    </xdr:to>
    <xdr:pic>
      <xdr:nvPicPr>
        <xdr:cNvPr id="3" name="Image 2" descr="phase de la lun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7</xdr:row>
      <xdr:rowOff>114300</xdr:rowOff>
    </xdr:from>
    <xdr:to>
      <xdr:col>3</xdr:col>
      <xdr:colOff>394970</xdr:colOff>
      <xdr:row>7</xdr:row>
      <xdr:rowOff>388620</xdr:rowOff>
    </xdr:to>
    <xdr:pic>
      <xdr:nvPicPr>
        <xdr:cNvPr id="4" name="Image 3" descr="phase de la lun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7</xdr:row>
      <xdr:rowOff>114300</xdr:rowOff>
    </xdr:from>
    <xdr:to>
      <xdr:col>4</xdr:col>
      <xdr:colOff>394970</xdr:colOff>
      <xdr:row>7</xdr:row>
      <xdr:rowOff>388620</xdr:rowOff>
    </xdr:to>
    <xdr:pic>
      <xdr:nvPicPr>
        <xdr:cNvPr id="5" name="Image 4" descr="phase de la lun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7</xdr:row>
      <xdr:rowOff>114300</xdr:rowOff>
    </xdr:from>
    <xdr:to>
      <xdr:col>5</xdr:col>
      <xdr:colOff>394970</xdr:colOff>
      <xdr:row>7</xdr:row>
      <xdr:rowOff>388620</xdr:rowOff>
    </xdr:to>
    <xdr:pic>
      <xdr:nvPicPr>
        <xdr:cNvPr id="6" name="Image 5" descr="phase de la lun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7</xdr:row>
      <xdr:rowOff>114300</xdr:rowOff>
    </xdr:from>
    <xdr:to>
      <xdr:col>6</xdr:col>
      <xdr:colOff>394970</xdr:colOff>
      <xdr:row>7</xdr:row>
      <xdr:rowOff>388620</xdr:rowOff>
    </xdr:to>
    <xdr:pic>
      <xdr:nvPicPr>
        <xdr:cNvPr id="7" name="Image 6" descr="phase de la lun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7</xdr:row>
      <xdr:rowOff>133350</xdr:rowOff>
    </xdr:from>
    <xdr:to>
      <xdr:col>7</xdr:col>
      <xdr:colOff>394970</xdr:colOff>
      <xdr:row>7</xdr:row>
      <xdr:rowOff>407670</xdr:rowOff>
    </xdr:to>
    <xdr:pic>
      <xdr:nvPicPr>
        <xdr:cNvPr id="8" name="Image 7" descr="phase de la lun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55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8</xdr:row>
      <xdr:rowOff>114300</xdr:rowOff>
    </xdr:from>
    <xdr:to>
      <xdr:col>1</xdr:col>
      <xdr:colOff>394970</xdr:colOff>
      <xdr:row>8</xdr:row>
      <xdr:rowOff>379095</xdr:rowOff>
    </xdr:to>
    <xdr:pic>
      <xdr:nvPicPr>
        <xdr:cNvPr id="9" name="Image 8" descr="phase de la lun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3990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8</xdr:row>
      <xdr:rowOff>114300</xdr:rowOff>
    </xdr:from>
    <xdr:to>
      <xdr:col>2</xdr:col>
      <xdr:colOff>394970</xdr:colOff>
      <xdr:row>8</xdr:row>
      <xdr:rowOff>388620</xdr:rowOff>
    </xdr:to>
    <xdr:pic>
      <xdr:nvPicPr>
        <xdr:cNvPr id="10" name="Image 9" descr="phase de la lune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8</xdr:row>
      <xdr:rowOff>114300</xdr:rowOff>
    </xdr:from>
    <xdr:to>
      <xdr:col>3</xdr:col>
      <xdr:colOff>394970</xdr:colOff>
      <xdr:row>8</xdr:row>
      <xdr:rowOff>388620</xdr:rowOff>
    </xdr:to>
    <xdr:pic>
      <xdr:nvPicPr>
        <xdr:cNvPr id="11" name="Image 10" descr="phase de la lune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8</xdr:row>
      <xdr:rowOff>114300</xdr:rowOff>
    </xdr:from>
    <xdr:to>
      <xdr:col>4</xdr:col>
      <xdr:colOff>394970</xdr:colOff>
      <xdr:row>8</xdr:row>
      <xdr:rowOff>388620</xdr:rowOff>
    </xdr:to>
    <xdr:pic>
      <xdr:nvPicPr>
        <xdr:cNvPr id="12" name="Image 11" descr="phase de la lune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8</xdr:row>
      <xdr:rowOff>114300</xdr:rowOff>
    </xdr:from>
    <xdr:to>
      <xdr:col>5</xdr:col>
      <xdr:colOff>394970</xdr:colOff>
      <xdr:row>8</xdr:row>
      <xdr:rowOff>388620</xdr:rowOff>
    </xdr:to>
    <xdr:pic>
      <xdr:nvPicPr>
        <xdr:cNvPr id="13" name="Image 12" descr="phase de la lune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8</xdr:row>
      <xdr:rowOff>114300</xdr:rowOff>
    </xdr:from>
    <xdr:to>
      <xdr:col>6</xdr:col>
      <xdr:colOff>394970</xdr:colOff>
      <xdr:row>8</xdr:row>
      <xdr:rowOff>388620</xdr:rowOff>
    </xdr:to>
    <xdr:pic>
      <xdr:nvPicPr>
        <xdr:cNvPr id="14" name="Image 13" descr="phase de la lune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8</xdr:row>
      <xdr:rowOff>133350</xdr:rowOff>
    </xdr:from>
    <xdr:to>
      <xdr:col>7</xdr:col>
      <xdr:colOff>394418</xdr:colOff>
      <xdr:row>8</xdr:row>
      <xdr:rowOff>407670</xdr:rowOff>
    </xdr:to>
    <xdr:pic>
      <xdr:nvPicPr>
        <xdr:cNvPr id="15" name="Image 14" descr="phase de la lune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010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9</xdr:row>
      <xdr:rowOff>114300</xdr:rowOff>
    </xdr:from>
    <xdr:to>
      <xdr:col>1</xdr:col>
      <xdr:colOff>394418</xdr:colOff>
      <xdr:row>9</xdr:row>
      <xdr:rowOff>388620</xdr:rowOff>
    </xdr:to>
    <xdr:pic>
      <xdr:nvPicPr>
        <xdr:cNvPr id="16" name="Image 15" descr="phase de la lune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9</xdr:row>
      <xdr:rowOff>114300</xdr:rowOff>
    </xdr:from>
    <xdr:to>
      <xdr:col>2</xdr:col>
      <xdr:colOff>394970</xdr:colOff>
      <xdr:row>9</xdr:row>
      <xdr:rowOff>388620</xdr:rowOff>
    </xdr:to>
    <xdr:pic>
      <xdr:nvPicPr>
        <xdr:cNvPr id="17" name="Image 16" descr="phase de la lune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9</xdr:row>
      <xdr:rowOff>114300</xdr:rowOff>
    </xdr:from>
    <xdr:to>
      <xdr:col>3</xdr:col>
      <xdr:colOff>394970</xdr:colOff>
      <xdr:row>9</xdr:row>
      <xdr:rowOff>388620</xdr:rowOff>
    </xdr:to>
    <xdr:pic>
      <xdr:nvPicPr>
        <xdr:cNvPr id="18" name="Image 17" descr="phase de la lune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9</xdr:row>
      <xdr:rowOff>114300</xdr:rowOff>
    </xdr:from>
    <xdr:to>
      <xdr:col>4</xdr:col>
      <xdr:colOff>394970</xdr:colOff>
      <xdr:row>9</xdr:row>
      <xdr:rowOff>388620</xdr:rowOff>
    </xdr:to>
    <xdr:pic>
      <xdr:nvPicPr>
        <xdr:cNvPr id="19" name="Image 18" descr="phase de la lune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9</xdr:row>
      <xdr:rowOff>114300</xdr:rowOff>
    </xdr:from>
    <xdr:to>
      <xdr:col>5</xdr:col>
      <xdr:colOff>394970</xdr:colOff>
      <xdr:row>9</xdr:row>
      <xdr:rowOff>388620</xdr:rowOff>
    </xdr:to>
    <xdr:pic>
      <xdr:nvPicPr>
        <xdr:cNvPr id="20" name="Image 19" descr="phase de la lune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9</xdr:row>
      <xdr:rowOff>114300</xdr:rowOff>
    </xdr:from>
    <xdr:to>
      <xdr:col>6</xdr:col>
      <xdr:colOff>394970</xdr:colOff>
      <xdr:row>9</xdr:row>
      <xdr:rowOff>388620</xdr:rowOff>
    </xdr:to>
    <xdr:pic>
      <xdr:nvPicPr>
        <xdr:cNvPr id="21" name="Image 20" descr="phase de la lune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9</xdr:row>
      <xdr:rowOff>133350</xdr:rowOff>
    </xdr:from>
    <xdr:to>
      <xdr:col>7</xdr:col>
      <xdr:colOff>394418</xdr:colOff>
      <xdr:row>9</xdr:row>
      <xdr:rowOff>407670</xdr:rowOff>
    </xdr:to>
    <xdr:pic>
      <xdr:nvPicPr>
        <xdr:cNvPr id="22" name="Image 21" descr="phase de la lune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467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10</xdr:row>
      <xdr:rowOff>114300</xdr:rowOff>
    </xdr:from>
    <xdr:to>
      <xdr:col>1</xdr:col>
      <xdr:colOff>394418</xdr:colOff>
      <xdr:row>10</xdr:row>
      <xdr:rowOff>388620</xdr:rowOff>
    </xdr:to>
    <xdr:pic>
      <xdr:nvPicPr>
        <xdr:cNvPr id="23" name="Image 22" descr="phase de la lune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10</xdr:row>
      <xdr:rowOff>114300</xdr:rowOff>
    </xdr:from>
    <xdr:to>
      <xdr:col>2</xdr:col>
      <xdr:colOff>394970</xdr:colOff>
      <xdr:row>10</xdr:row>
      <xdr:rowOff>388620</xdr:rowOff>
    </xdr:to>
    <xdr:pic>
      <xdr:nvPicPr>
        <xdr:cNvPr id="24" name="Image 23" descr="phase de la lune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10</xdr:row>
      <xdr:rowOff>114300</xdr:rowOff>
    </xdr:from>
    <xdr:to>
      <xdr:col>3</xdr:col>
      <xdr:colOff>394970</xdr:colOff>
      <xdr:row>10</xdr:row>
      <xdr:rowOff>388620</xdr:rowOff>
    </xdr:to>
    <xdr:pic>
      <xdr:nvPicPr>
        <xdr:cNvPr id="25" name="Image 24" descr="phase de la lune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10</xdr:row>
      <xdr:rowOff>114300</xdr:rowOff>
    </xdr:from>
    <xdr:to>
      <xdr:col>4</xdr:col>
      <xdr:colOff>394970</xdr:colOff>
      <xdr:row>10</xdr:row>
      <xdr:rowOff>388620</xdr:rowOff>
    </xdr:to>
    <xdr:pic>
      <xdr:nvPicPr>
        <xdr:cNvPr id="26" name="Image 25" descr="phase de la lune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10</xdr:row>
      <xdr:rowOff>114300</xdr:rowOff>
    </xdr:from>
    <xdr:to>
      <xdr:col>5</xdr:col>
      <xdr:colOff>394970</xdr:colOff>
      <xdr:row>10</xdr:row>
      <xdr:rowOff>388620</xdr:rowOff>
    </xdr:to>
    <xdr:pic>
      <xdr:nvPicPr>
        <xdr:cNvPr id="27" name="Image 26" descr="phase de la lune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10</xdr:row>
      <xdr:rowOff>114300</xdr:rowOff>
    </xdr:from>
    <xdr:to>
      <xdr:col>6</xdr:col>
      <xdr:colOff>394970</xdr:colOff>
      <xdr:row>10</xdr:row>
      <xdr:rowOff>388620</xdr:rowOff>
    </xdr:to>
    <xdr:pic>
      <xdr:nvPicPr>
        <xdr:cNvPr id="28" name="Image 27" descr="phase de la lune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10</xdr:row>
      <xdr:rowOff>133350</xdr:rowOff>
    </xdr:from>
    <xdr:to>
      <xdr:col>7</xdr:col>
      <xdr:colOff>394418</xdr:colOff>
      <xdr:row>10</xdr:row>
      <xdr:rowOff>407670</xdr:rowOff>
    </xdr:to>
    <xdr:pic>
      <xdr:nvPicPr>
        <xdr:cNvPr id="29" name="Image 28" descr="phase de la lune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924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11</xdr:row>
      <xdr:rowOff>114300</xdr:rowOff>
    </xdr:from>
    <xdr:to>
      <xdr:col>1</xdr:col>
      <xdr:colOff>394418</xdr:colOff>
      <xdr:row>11</xdr:row>
      <xdr:rowOff>388620</xdr:rowOff>
    </xdr:to>
    <xdr:pic>
      <xdr:nvPicPr>
        <xdr:cNvPr id="30" name="Image 29" descr="phase de la lune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11</xdr:row>
      <xdr:rowOff>114300</xdr:rowOff>
    </xdr:from>
    <xdr:to>
      <xdr:col>2</xdr:col>
      <xdr:colOff>394970</xdr:colOff>
      <xdr:row>11</xdr:row>
      <xdr:rowOff>388620</xdr:rowOff>
    </xdr:to>
    <xdr:pic>
      <xdr:nvPicPr>
        <xdr:cNvPr id="31" name="Image 30" descr="phase de la lune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11</xdr:row>
      <xdr:rowOff>114300</xdr:rowOff>
    </xdr:from>
    <xdr:to>
      <xdr:col>3</xdr:col>
      <xdr:colOff>394970</xdr:colOff>
      <xdr:row>11</xdr:row>
      <xdr:rowOff>388620</xdr:rowOff>
    </xdr:to>
    <xdr:pic>
      <xdr:nvPicPr>
        <xdr:cNvPr id="32" name="Image 31" descr="phase de la lune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11</xdr:row>
      <xdr:rowOff>114300</xdr:rowOff>
    </xdr:from>
    <xdr:to>
      <xdr:col>4</xdr:col>
      <xdr:colOff>394970</xdr:colOff>
      <xdr:row>11</xdr:row>
      <xdr:rowOff>388620</xdr:rowOff>
    </xdr:to>
    <xdr:pic>
      <xdr:nvPicPr>
        <xdr:cNvPr id="33" name="Image 32" descr="phase de la lune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7</xdr:row>
      <xdr:rowOff>114300</xdr:rowOff>
    </xdr:from>
    <xdr:to>
      <xdr:col>13</xdr:col>
      <xdr:colOff>394970</xdr:colOff>
      <xdr:row>7</xdr:row>
      <xdr:rowOff>388620</xdr:rowOff>
    </xdr:to>
    <xdr:pic>
      <xdr:nvPicPr>
        <xdr:cNvPr id="34" name="Image 33" descr="phase de la lune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7</xdr:row>
      <xdr:rowOff>114300</xdr:rowOff>
    </xdr:from>
    <xdr:to>
      <xdr:col>14</xdr:col>
      <xdr:colOff>394970</xdr:colOff>
      <xdr:row>7</xdr:row>
      <xdr:rowOff>388620</xdr:rowOff>
    </xdr:to>
    <xdr:pic>
      <xdr:nvPicPr>
        <xdr:cNvPr id="35" name="Image 34" descr="phase de la lune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7</xdr:row>
      <xdr:rowOff>123825</xdr:rowOff>
    </xdr:from>
    <xdr:to>
      <xdr:col>15</xdr:col>
      <xdr:colOff>394970</xdr:colOff>
      <xdr:row>7</xdr:row>
      <xdr:rowOff>398145</xdr:rowOff>
    </xdr:to>
    <xdr:pic>
      <xdr:nvPicPr>
        <xdr:cNvPr id="36" name="Image 35" descr="phase de la lune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543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8</xdr:row>
      <xdr:rowOff>114300</xdr:rowOff>
    </xdr:from>
    <xdr:to>
      <xdr:col>9</xdr:col>
      <xdr:colOff>394970</xdr:colOff>
      <xdr:row>8</xdr:row>
      <xdr:rowOff>388620</xdr:rowOff>
    </xdr:to>
    <xdr:pic>
      <xdr:nvPicPr>
        <xdr:cNvPr id="37" name="Image 36" descr="phase de la lune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8</xdr:row>
      <xdr:rowOff>114300</xdr:rowOff>
    </xdr:from>
    <xdr:to>
      <xdr:col>10</xdr:col>
      <xdr:colOff>394970</xdr:colOff>
      <xdr:row>8</xdr:row>
      <xdr:rowOff>388620</xdr:rowOff>
    </xdr:to>
    <xdr:pic>
      <xdr:nvPicPr>
        <xdr:cNvPr id="38" name="Image 37" descr="phase de la lune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8</xdr:row>
      <xdr:rowOff>114300</xdr:rowOff>
    </xdr:from>
    <xdr:to>
      <xdr:col>11</xdr:col>
      <xdr:colOff>394970</xdr:colOff>
      <xdr:row>8</xdr:row>
      <xdr:rowOff>379095</xdr:rowOff>
    </xdr:to>
    <xdr:pic>
      <xdr:nvPicPr>
        <xdr:cNvPr id="39" name="Image 38" descr="phase de la lune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3990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8</xdr:row>
      <xdr:rowOff>114300</xdr:rowOff>
    </xdr:from>
    <xdr:to>
      <xdr:col>12</xdr:col>
      <xdr:colOff>394970</xdr:colOff>
      <xdr:row>8</xdr:row>
      <xdr:rowOff>388620</xdr:rowOff>
    </xdr:to>
    <xdr:pic>
      <xdr:nvPicPr>
        <xdr:cNvPr id="40" name="Image 39" descr="phase de la lune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8</xdr:row>
      <xdr:rowOff>114300</xdr:rowOff>
    </xdr:from>
    <xdr:to>
      <xdr:col>13</xdr:col>
      <xdr:colOff>394970</xdr:colOff>
      <xdr:row>8</xdr:row>
      <xdr:rowOff>388620</xdr:rowOff>
    </xdr:to>
    <xdr:pic>
      <xdr:nvPicPr>
        <xdr:cNvPr id="41" name="Image 40" descr="phase de la lune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8</xdr:row>
      <xdr:rowOff>114300</xdr:rowOff>
    </xdr:from>
    <xdr:to>
      <xdr:col>14</xdr:col>
      <xdr:colOff>394970</xdr:colOff>
      <xdr:row>8</xdr:row>
      <xdr:rowOff>388620</xdr:rowOff>
    </xdr:to>
    <xdr:pic>
      <xdr:nvPicPr>
        <xdr:cNvPr id="42" name="Image 41" descr="phase de la lune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8</xdr:row>
      <xdr:rowOff>123825</xdr:rowOff>
    </xdr:from>
    <xdr:to>
      <xdr:col>15</xdr:col>
      <xdr:colOff>394970</xdr:colOff>
      <xdr:row>8</xdr:row>
      <xdr:rowOff>398145</xdr:rowOff>
    </xdr:to>
    <xdr:pic>
      <xdr:nvPicPr>
        <xdr:cNvPr id="43" name="Image 42" descr="phase de la lune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000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9</xdr:row>
      <xdr:rowOff>114300</xdr:rowOff>
    </xdr:from>
    <xdr:to>
      <xdr:col>9</xdr:col>
      <xdr:colOff>394970</xdr:colOff>
      <xdr:row>9</xdr:row>
      <xdr:rowOff>388620</xdr:rowOff>
    </xdr:to>
    <xdr:pic>
      <xdr:nvPicPr>
        <xdr:cNvPr id="44" name="Image 43" descr="phase de la lune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9</xdr:row>
      <xdr:rowOff>114300</xdr:rowOff>
    </xdr:from>
    <xdr:to>
      <xdr:col>10</xdr:col>
      <xdr:colOff>394418</xdr:colOff>
      <xdr:row>9</xdr:row>
      <xdr:rowOff>388620</xdr:rowOff>
    </xdr:to>
    <xdr:pic>
      <xdr:nvPicPr>
        <xdr:cNvPr id="45" name="Image 44" descr="phase de la lune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9</xdr:row>
      <xdr:rowOff>114300</xdr:rowOff>
    </xdr:from>
    <xdr:to>
      <xdr:col>11</xdr:col>
      <xdr:colOff>394418</xdr:colOff>
      <xdr:row>9</xdr:row>
      <xdr:rowOff>388620</xdr:rowOff>
    </xdr:to>
    <xdr:pic>
      <xdr:nvPicPr>
        <xdr:cNvPr id="46" name="Image 45" descr="phase de la lune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9</xdr:row>
      <xdr:rowOff>114300</xdr:rowOff>
    </xdr:from>
    <xdr:to>
      <xdr:col>12</xdr:col>
      <xdr:colOff>394970</xdr:colOff>
      <xdr:row>9</xdr:row>
      <xdr:rowOff>388620</xdr:rowOff>
    </xdr:to>
    <xdr:pic>
      <xdr:nvPicPr>
        <xdr:cNvPr id="47" name="Image 46" descr="phase de la lune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9</xdr:row>
      <xdr:rowOff>114300</xdr:rowOff>
    </xdr:from>
    <xdr:to>
      <xdr:col>13</xdr:col>
      <xdr:colOff>394970</xdr:colOff>
      <xdr:row>9</xdr:row>
      <xdr:rowOff>388620</xdr:rowOff>
    </xdr:to>
    <xdr:pic>
      <xdr:nvPicPr>
        <xdr:cNvPr id="48" name="Image 47" descr="phase de la lune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9</xdr:row>
      <xdr:rowOff>114300</xdr:rowOff>
    </xdr:from>
    <xdr:to>
      <xdr:col>14</xdr:col>
      <xdr:colOff>394970</xdr:colOff>
      <xdr:row>9</xdr:row>
      <xdr:rowOff>388620</xdr:rowOff>
    </xdr:to>
    <xdr:pic>
      <xdr:nvPicPr>
        <xdr:cNvPr id="49" name="Image 48" descr="phase de la lune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9</xdr:row>
      <xdr:rowOff>123825</xdr:rowOff>
    </xdr:from>
    <xdr:to>
      <xdr:col>15</xdr:col>
      <xdr:colOff>394970</xdr:colOff>
      <xdr:row>9</xdr:row>
      <xdr:rowOff>398145</xdr:rowOff>
    </xdr:to>
    <xdr:pic>
      <xdr:nvPicPr>
        <xdr:cNvPr id="50" name="Image 49" descr="phase de la lune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457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10</xdr:row>
      <xdr:rowOff>114300</xdr:rowOff>
    </xdr:from>
    <xdr:to>
      <xdr:col>9</xdr:col>
      <xdr:colOff>394970</xdr:colOff>
      <xdr:row>10</xdr:row>
      <xdr:rowOff>388620</xdr:rowOff>
    </xdr:to>
    <xdr:pic>
      <xdr:nvPicPr>
        <xdr:cNvPr id="51" name="Image 50" descr="phase de la lune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</xdr:row>
      <xdr:rowOff>114300</xdr:rowOff>
    </xdr:from>
    <xdr:to>
      <xdr:col>10</xdr:col>
      <xdr:colOff>394418</xdr:colOff>
      <xdr:row>10</xdr:row>
      <xdr:rowOff>388620</xdr:rowOff>
    </xdr:to>
    <xdr:pic>
      <xdr:nvPicPr>
        <xdr:cNvPr id="52" name="Image 51" descr="phase de la lune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10</xdr:row>
      <xdr:rowOff>114300</xdr:rowOff>
    </xdr:from>
    <xdr:to>
      <xdr:col>11</xdr:col>
      <xdr:colOff>394418</xdr:colOff>
      <xdr:row>10</xdr:row>
      <xdr:rowOff>388620</xdr:rowOff>
    </xdr:to>
    <xdr:pic>
      <xdr:nvPicPr>
        <xdr:cNvPr id="53" name="Image 52" descr="phase de la lune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10</xdr:row>
      <xdr:rowOff>114300</xdr:rowOff>
    </xdr:from>
    <xdr:to>
      <xdr:col>12</xdr:col>
      <xdr:colOff>394970</xdr:colOff>
      <xdr:row>10</xdr:row>
      <xdr:rowOff>388620</xdr:rowOff>
    </xdr:to>
    <xdr:pic>
      <xdr:nvPicPr>
        <xdr:cNvPr id="54" name="Image 53" descr="phase de la lune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10</xdr:row>
      <xdr:rowOff>114300</xdr:rowOff>
    </xdr:from>
    <xdr:to>
      <xdr:col>13</xdr:col>
      <xdr:colOff>394970</xdr:colOff>
      <xdr:row>10</xdr:row>
      <xdr:rowOff>388620</xdr:rowOff>
    </xdr:to>
    <xdr:pic>
      <xdr:nvPicPr>
        <xdr:cNvPr id="55" name="Image 54" descr="phase de la lune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10</xdr:row>
      <xdr:rowOff>114300</xdr:rowOff>
    </xdr:from>
    <xdr:to>
      <xdr:col>14</xdr:col>
      <xdr:colOff>394970</xdr:colOff>
      <xdr:row>10</xdr:row>
      <xdr:rowOff>388620</xdr:rowOff>
    </xdr:to>
    <xdr:pic>
      <xdr:nvPicPr>
        <xdr:cNvPr id="56" name="Image 55" descr="phase de la lune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10</xdr:row>
      <xdr:rowOff>123825</xdr:rowOff>
    </xdr:from>
    <xdr:to>
      <xdr:col>15</xdr:col>
      <xdr:colOff>394970</xdr:colOff>
      <xdr:row>10</xdr:row>
      <xdr:rowOff>398145</xdr:rowOff>
    </xdr:to>
    <xdr:pic>
      <xdr:nvPicPr>
        <xdr:cNvPr id="57" name="Image 56" descr="phase de la lune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914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11</xdr:row>
      <xdr:rowOff>114300</xdr:rowOff>
    </xdr:from>
    <xdr:to>
      <xdr:col>9</xdr:col>
      <xdr:colOff>394970</xdr:colOff>
      <xdr:row>11</xdr:row>
      <xdr:rowOff>388620</xdr:rowOff>
    </xdr:to>
    <xdr:pic>
      <xdr:nvPicPr>
        <xdr:cNvPr id="58" name="Image 57" descr="phase de la lune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11</xdr:row>
      <xdr:rowOff>114300</xdr:rowOff>
    </xdr:from>
    <xdr:to>
      <xdr:col>10</xdr:col>
      <xdr:colOff>394418</xdr:colOff>
      <xdr:row>11</xdr:row>
      <xdr:rowOff>388620</xdr:rowOff>
    </xdr:to>
    <xdr:pic>
      <xdr:nvPicPr>
        <xdr:cNvPr id="59" name="Image 58" descr="phase de la lune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11</xdr:row>
      <xdr:rowOff>114300</xdr:rowOff>
    </xdr:from>
    <xdr:to>
      <xdr:col>11</xdr:col>
      <xdr:colOff>394418</xdr:colOff>
      <xdr:row>11</xdr:row>
      <xdr:rowOff>388620</xdr:rowOff>
    </xdr:to>
    <xdr:pic>
      <xdr:nvPicPr>
        <xdr:cNvPr id="60" name="Image 59" descr="phase de la lune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11</xdr:row>
      <xdr:rowOff>114300</xdr:rowOff>
    </xdr:from>
    <xdr:to>
      <xdr:col>12</xdr:col>
      <xdr:colOff>394970</xdr:colOff>
      <xdr:row>11</xdr:row>
      <xdr:rowOff>388620</xdr:rowOff>
    </xdr:to>
    <xdr:pic>
      <xdr:nvPicPr>
        <xdr:cNvPr id="61" name="Image 60" descr="phase de la lune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7</xdr:row>
      <xdr:rowOff>114300</xdr:rowOff>
    </xdr:from>
    <xdr:to>
      <xdr:col>21</xdr:col>
      <xdr:colOff>385445</xdr:colOff>
      <xdr:row>7</xdr:row>
      <xdr:rowOff>388620</xdr:rowOff>
    </xdr:to>
    <xdr:pic>
      <xdr:nvPicPr>
        <xdr:cNvPr id="62" name="Image 61" descr="phase de la lune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7</xdr:row>
      <xdr:rowOff>114300</xdr:rowOff>
    </xdr:from>
    <xdr:to>
      <xdr:col>22</xdr:col>
      <xdr:colOff>385445</xdr:colOff>
      <xdr:row>7</xdr:row>
      <xdr:rowOff>388620</xdr:rowOff>
    </xdr:to>
    <xdr:pic>
      <xdr:nvPicPr>
        <xdr:cNvPr id="63" name="Image 62" descr="phase de la lune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149225</xdr:colOff>
      <xdr:row>7</xdr:row>
      <xdr:rowOff>123825</xdr:rowOff>
    </xdr:from>
    <xdr:to>
      <xdr:col>23</xdr:col>
      <xdr:colOff>423545</xdr:colOff>
      <xdr:row>7</xdr:row>
      <xdr:rowOff>398145</xdr:rowOff>
    </xdr:to>
    <xdr:pic>
      <xdr:nvPicPr>
        <xdr:cNvPr id="64" name="Image 63" descr="phase de la lune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7775" y="3543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8</xdr:row>
      <xdr:rowOff>114300</xdr:rowOff>
    </xdr:from>
    <xdr:to>
      <xdr:col>17</xdr:col>
      <xdr:colOff>385445</xdr:colOff>
      <xdr:row>8</xdr:row>
      <xdr:rowOff>388620</xdr:rowOff>
    </xdr:to>
    <xdr:pic>
      <xdr:nvPicPr>
        <xdr:cNvPr id="65" name="Image 64" descr="phase de la lune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8</xdr:row>
      <xdr:rowOff>114300</xdr:rowOff>
    </xdr:from>
    <xdr:to>
      <xdr:col>18</xdr:col>
      <xdr:colOff>385445</xdr:colOff>
      <xdr:row>8</xdr:row>
      <xdr:rowOff>388620</xdr:rowOff>
    </xdr:to>
    <xdr:pic>
      <xdr:nvPicPr>
        <xdr:cNvPr id="66" name="Image 65" descr="phase de la lune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8</xdr:row>
      <xdr:rowOff>114300</xdr:rowOff>
    </xdr:from>
    <xdr:to>
      <xdr:col>19</xdr:col>
      <xdr:colOff>385445</xdr:colOff>
      <xdr:row>8</xdr:row>
      <xdr:rowOff>388620</xdr:rowOff>
    </xdr:to>
    <xdr:pic>
      <xdr:nvPicPr>
        <xdr:cNvPr id="67" name="Image 66" descr="phase de la lune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8</xdr:row>
      <xdr:rowOff>114300</xdr:rowOff>
    </xdr:from>
    <xdr:to>
      <xdr:col>20</xdr:col>
      <xdr:colOff>385445</xdr:colOff>
      <xdr:row>8</xdr:row>
      <xdr:rowOff>388620</xdr:rowOff>
    </xdr:to>
    <xdr:pic>
      <xdr:nvPicPr>
        <xdr:cNvPr id="68" name="Image 67" descr="phase de la lune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8</xdr:row>
      <xdr:rowOff>114300</xdr:rowOff>
    </xdr:from>
    <xdr:to>
      <xdr:col>21</xdr:col>
      <xdr:colOff>385445</xdr:colOff>
      <xdr:row>8</xdr:row>
      <xdr:rowOff>379095</xdr:rowOff>
    </xdr:to>
    <xdr:pic>
      <xdr:nvPicPr>
        <xdr:cNvPr id="69" name="Image 68" descr="phase de la lune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990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8</xdr:row>
      <xdr:rowOff>114300</xdr:rowOff>
    </xdr:from>
    <xdr:to>
      <xdr:col>22</xdr:col>
      <xdr:colOff>385445</xdr:colOff>
      <xdr:row>8</xdr:row>
      <xdr:rowOff>388620</xdr:rowOff>
    </xdr:to>
    <xdr:pic>
      <xdr:nvPicPr>
        <xdr:cNvPr id="70" name="Image 69" descr="phase de la lune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149225</xdr:colOff>
      <xdr:row>8</xdr:row>
      <xdr:rowOff>123825</xdr:rowOff>
    </xdr:from>
    <xdr:to>
      <xdr:col>23</xdr:col>
      <xdr:colOff>423545</xdr:colOff>
      <xdr:row>8</xdr:row>
      <xdr:rowOff>398145</xdr:rowOff>
    </xdr:to>
    <xdr:pic>
      <xdr:nvPicPr>
        <xdr:cNvPr id="71" name="Image 70" descr="phase de la lune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7775" y="4000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9</xdr:row>
      <xdr:rowOff>114300</xdr:rowOff>
    </xdr:from>
    <xdr:to>
      <xdr:col>17</xdr:col>
      <xdr:colOff>385445</xdr:colOff>
      <xdr:row>9</xdr:row>
      <xdr:rowOff>388620</xdr:rowOff>
    </xdr:to>
    <xdr:pic>
      <xdr:nvPicPr>
        <xdr:cNvPr id="72" name="Image 71" descr="phase de la lune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9</xdr:row>
      <xdr:rowOff>114300</xdr:rowOff>
    </xdr:from>
    <xdr:to>
      <xdr:col>18</xdr:col>
      <xdr:colOff>385445</xdr:colOff>
      <xdr:row>9</xdr:row>
      <xdr:rowOff>388620</xdr:rowOff>
    </xdr:to>
    <xdr:pic>
      <xdr:nvPicPr>
        <xdr:cNvPr id="73" name="Image 72" descr="phase de la lune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9</xdr:row>
      <xdr:rowOff>114300</xdr:rowOff>
    </xdr:from>
    <xdr:to>
      <xdr:col>19</xdr:col>
      <xdr:colOff>385445</xdr:colOff>
      <xdr:row>9</xdr:row>
      <xdr:rowOff>388620</xdr:rowOff>
    </xdr:to>
    <xdr:pic>
      <xdr:nvPicPr>
        <xdr:cNvPr id="74" name="Image 73" descr="phase de la lune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9</xdr:row>
      <xdr:rowOff>114300</xdr:rowOff>
    </xdr:from>
    <xdr:to>
      <xdr:col>20</xdr:col>
      <xdr:colOff>384893</xdr:colOff>
      <xdr:row>9</xdr:row>
      <xdr:rowOff>388620</xdr:rowOff>
    </xdr:to>
    <xdr:pic>
      <xdr:nvPicPr>
        <xdr:cNvPr id="75" name="Image 74" descr="phase de la lune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9</xdr:row>
      <xdr:rowOff>114300</xdr:rowOff>
    </xdr:from>
    <xdr:to>
      <xdr:col>21</xdr:col>
      <xdr:colOff>384893</xdr:colOff>
      <xdr:row>9</xdr:row>
      <xdr:rowOff>388620</xdr:rowOff>
    </xdr:to>
    <xdr:pic>
      <xdr:nvPicPr>
        <xdr:cNvPr id="76" name="Image 75" descr="phase de la lune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9</xdr:row>
      <xdr:rowOff>114300</xdr:rowOff>
    </xdr:from>
    <xdr:to>
      <xdr:col>22</xdr:col>
      <xdr:colOff>385445</xdr:colOff>
      <xdr:row>9</xdr:row>
      <xdr:rowOff>388620</xdr:rowOff>
    </xdr:to>
    <xdr:pic>
      <xdr:nvPicPr>
        <xdr:cNvPr id="77" name="Image 76" descr="phase de la lune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149225</xdr:colOff>
      <xdr:row>9</xdr:row>
      <xdr:rowOff>123825</xdr:rowOff>
    </xdr:from>
    <xdr:to>
      <xdr:col>23</xdr:col>
      <xdr:colOff>423545</xdr:colOff>
      <xdr:row>9</xdr:row>
      <xdr:rowOff>398145</xdr:rowOff>
    </xdr:to>
    <xdr:pic>
      <xdr:nvPicPr>
        <xdr:cNvPr id="78" name="Image 77" descr="phase de la lune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7775" y="4457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10</xdr:row>
      <xdr:rowOff>114300</xdr:rowOff>
    </xdr:from>
    <xdr:to>
      <xdr:col>17</xdr:col>
      <xdr:colOff>385445</xdr:colOff>
      <xdr:row>10</xdr:row>
      <xdr:rowOff>388620</xdr:rowOff>
    </xdr:to>
    <xdr:pic>
      <xdr:nvPicPr>
        <xdr:cNvPr id="79" name="Image 78" descr="phase de la lune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10</xdr:row>
      <xdr:rowOff>114300</xdr:rowOff>
    </xdr:from>
    <xdr:to>
      <xdr:col>18</xdr:col>
      <xdr:colOff>385445</xdr:colOff>
      <xdr:row>10</xdr:row>
      <xdr:rowOff>388620</xdr:rowOff>
    </xdr:to>
    <xdr:pic>
      <xdr:nvPicPr>
        <xdr:cNvPr id="80" name="Image 79" descr="phase de la lune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10</xdr:row>
      <xdr:rowOff>114300</xdr:rowOff>
    </xdr:from>
    <xdr:to>
      <xdr:col>19</xdr:col>
      <xdr:colOff>384893</xdr:colOff>
      <xdr:row>10</xdr:row>
      <xdr:rowOff>388620</xdr:rowOff>
    </xdr:to>
    <xdr:pic>
      <xdr:nvPicPr>
        <xdr:cNvPr id="81" name="Image 80" descr="phase de la lune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10</xdr:row>
      <xdr:rowOff>114300</xdr:rowOff>
    </xdr:from>
    <xdr:to>
      <xdr:col>20</xdr:col>
      <xdr:colOff>384893</xdr:colOff>
      <xdr:row>10</xdr:row>
      <xdr:rowOff>388620</xdr:rowOff>
    </xdr:to>
    <xdr:pic>
      <xdr:nvPicPr>
        <xdr:cNvPr id="82" name="Image 81" descr="phase de la lune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10</xdr:row>
      <xdr:rowOff>114300</xdr:rowOff>
    </xdr:from>
    <xdr:to>
      <xdr:col>21</xdr:col>
      <xdr:colOff>385445</xdr:colOff>
      <xdr:row>10</xdr:row>
      <xdr:rowOff>388620</xdr:rowOff>
    </xdr:to>
    <xdr:pic>
      <xdr:nvPicPr>
        <xdr:cNvPr id="83" name="Image 82" descr="phase de la lune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10</xdr:row>
      <xdr:rowOff>114300</xdr:rowOff>
    </xdr:from>
    <xdr:to>
      <xdr:col>22</xdr:col>
      <xdr:colOff>385445</xdr:colOff>
      <xdr:row>10</xdr:row>
      <xdr:rowOff>388620</xdr:rowOff>
    </xdr:to>
    <xdr:pic>
      <xdr:nvPicPr>
        <xdr:cNvPr id="84" name="Image 83" descr="phase de la lune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149225</xdr:colOff>
      <xdr:row>10</xdr:row>
      <xdr:rowOff>123825</xdr:rowOff>
    </xdr:from>
    <xdr:to>
      <xdr:col>23</xdr:col>
      <xdr:colOff>423545</xdr:colOff>
      <xdr:row>10</xdr:row>
      <xdr:rowOff>398145</xdr:rowOff>
    </xdr:to>
    <xdr:pic>
      <xdr:nvPicPr>
        <xdr:cNvPr id="85" name="Image 84" descr="phase de la lune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7775" y="4914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11</xdr:row>
      <xdr:rowOff>114300</xdr:rowOff>
    </xdr:from>
    <xdr:to>
      <xdr:col>17</xdr:col>
      <xdr:colOff>385445</xdr:colOff>
      <xdr:row>11</xdr:row>
      <xdr:rowOff>388620</xdr:rowOff>
    </xdr:to>
    <xdr:pic>
      <xdr:nvPicPr>
        <xdr:cNvPr id="86" name="Image 85" descr="phase de la lune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11</xdr:row>
      <xdr:rowOff>114300</xdr:rowOff>
    </xdr:from>
    <xdr:to>
      <xdr:col>18</xdr:col>
      <xdr:colOff>385445</xdr:colOff>
      <xdr:row>11</xdr:row>
      <xdr:rowOff>388620</xdr:rowOff>
    </xdr:to>
    <xdr:pic>
      <xdr:nvPicPr>
        <xdr:cNvPr id="87" name="Image 86" descr="phase de la lune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11</xdr:row>
      <xdr:rowOff>114300</xdr:rowOff>
    </xdr:from>
    <xdr:to>
      <xdr:col>19</xdr:col>
      <xdr:colOff>384893</xdr:colOff>
      <xdr:row>11</xdr:row>
      <xdr:rowOff>388620</xdr:rowOff>
    </xdr:to>
    <xdr:pic>
      <xdr:nvPicPr>
        <xdr:cNvPr id="88" name="Image 87" descr="phase de la lune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11</xdr:row>
      <xdr:rowOff>114300</xdr:rowOff>
    </xdr:from>
    <xdr:to>
      <xdr:col>20</xdr:col>
      <xdr:colOff>384893</xdr:colOff>
      <xdr:row>11</xdr:row>
      <xdr:rowOff>388620</xdr:rowOff>
    </xdr:to>
    <xdr:pic>
      <xdr:nvPicPr>
        <xdr:cNvPr id="89" name="Image 88" descr="phase de la lune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11</xdr:row>
      <xdr:rowOff>114300</xdr:rowOff>
    </xdr:from>
    <xdr:to>
      <xdr:col>21</xdr:col>
      <xdr:colOff>385445</xdr:colOff>
      <xdr:row>11</xdr:row>
      <xdr:rowOff>388620</xdr:rowOff>
    </xdr:to>
    <xdr:pic>
      <xdr:nvPicPr>
        <xdr:cNvPr id="90" name="Image 89" descr="phase de la lune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11</xdr:row>
      <xdr:rowOff>114300</xdr:rowOff>
    </xdr:from>
    <xdr:to>
      <xdr:col>22</xdr:col>
      <xdr:colOff>385445</xdr:colOff>
      <xdr:row>11</xdr:row>
      <xdr:rowOff>388620</xdr:rowOff>
    </xdr:to>
    <xdr:pic>
      <xdr:nvPicPr>
        <xdr:cNvPr id="91" name="Image 90" descr="phase de la lune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149225</xdr:colOff>
      <xdr:row>11</xdr:row>
      <xdr:rowOff>123825</xdr:rowOff>
    </xdr:from>
    <xdr:to>
      <xdr:col>23</xdr:col>
      <xdr:colOff>423545</xdr:colOff>
      <xdr:row>11</xdr:row>
      <xdr:rowOff>398145</xdr:rowOff>
    </xdr:to>
    <xdr:pic>
      <xdr:nvPicPr>
        <xdr:cNvPr id="92" name="Image 91" descr="phase de la lune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7775" y="5372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16</xdr:row>
      <xdr:rowOff>114300</xdr:rowOff>
    </xdr:from>
    <xdr:to>
      <xdr:col>1</xdr:col>
      <xdr:colOff>385445</xdr:colOff>
      <xdr:row>16</xdr:row>
      <xdr:rowOff>388620</xdr:rowOff>
    </xdr:to>
    <xdr:pic>
      <xdr:nvPicPr>
        <xdr:cNvPr id="93" name="Image 92" descr="phase de la lune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16</xdr:row>
      <xdr:rowOff>114300</xdr:rowOff>
    </xdr:from>
    <xdr:to>
      <xdr:col>2</xdr:col>
      <xdr:colOff>385445</xdr:colOff>
      <xdr:row>16</xdr:row>
      <xdr:rowOff>388620</xdr:rowOff>
    </xdr:to>
    <xdr:pic>
      <xdr:nvPicPr>
        <xdr:cNvPr id="94" name="Image 93" descr="phase de la lune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16</xdr:row>
      <xdr:rowOff>114300</xdr:rowOff>
    </xdr:from>
    <xdr:to>
      <xdr:col>3</xdr:col>
      <xdr:colOff>385445</xdr:colOff>
      <xdr:row>16</xdr:row>
      <xdr:rowOff>388620</xdr:rowOff>
    </xdr:to>
    <xdr:pic>
      <xdr:nvPicPr>
        <xdr:cNvPr id="95" name="Image 94" descr="phase de la lune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16</xdr:row>
      <xdr:rowOff>114300</xdr:rowOff>
    </xdr:from>
    <xdr:to>
      <xdr:col>4</xdr:col>
      <xdr:colOff>385445</xdr:colOff>
      <xdr:row>16</xdr:row>
      <xdr:rowOff>388620</xdr:rowOff>
    </xdr:to>
    <xdr:pic>
      <xdr:nvPicPr>
        <xdr:cNvPr id="96" name="Image 95" descr="phase de la lune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16</xdr:row>
      <xdr:rowOff>114300</xdr:rowOff>
    </xdr:from>
    <xdr:to>
      <xdr:col>5</xdr:col>
      <xdr:colOff>385445</xdr:colOff>
      <xdr:row>16</xdr:row>
      <xdr:rowOff>388620</xdr:rowOff>
    </xdr:to>
    <xdr:pic>
      <xdr:nvPicPr>
        <xdr:cNvPr id="97" name="Image 96" descr="phase de la lune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16</xdr:row>
      <xdr:rowOff>114300</xdr:rowOff>
    </xdr:from>
    <xdr:to>
      <xdr:col>6</xdr:col>
      <xdr:colOff>385445</xdr:colOff>
      <xdr:row>16</xdr:row>
      <xdr:rowOff>388620</xdr:rowOff>
    </xdr:to>
    <xdr:pic>
      <xdr:nvPicPr>
        <xdr:cNvPr id="98" name="Image 97" descr="phase de la lune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16</xdr:row>
      <xdr:rowOff>114300</xdr:rowOff>
    </xdr:from>
    <xdr:to>
      <xdr:col>7</xdr:col>
      <xdr:colOff>385445</xdr:colOff>
      <xdr:row>16</xdr:row>
      <xdr:rowOff>379095</xdr:rowOff>
    </xdr:to>
    <xdr:pic>
      <xdr:nvPicPr>
        <xdr:cNvPr id="99" name="Image 98" descr="phase de la lune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73914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17</xdr:row>
      <xdr:rowOff>114300</xdr:rowOff>
    </xdr:from>
    <xdr:to>
      <xdr:col>1</xdr:col>
      <xdr:colOff>394970</xdr:colOff>
      <xdr:row>17</xdr:row>
      <xdr:rowOff>388620</xdr:rowOff>
    </xdr:to>
    <xdr:pic>
      <xdr:nvPicPr>
        <xdr:cNvPr id="100" name="Image 99" descr="phase de la lune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17</xdr:row>
      <xdr:rowOff>114300</xdr:rowOff>
    </xdr:from>
    <xdr:to>
      <xdr:col>2</xdr:col>
      <xdr:colOff>394970</xdr:colOff>
      <xdr:row>17</xdr:row>
      <xdr:rowOff>388620</xdr:rowOff>
    </xdr:to>
    <xdr:pic>
      <xdr:nvPicPr>
        <xdr:cNvPr id="101" name="Image 100" descr="phase de la lune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17</xdr:row>
      <xdr:rowOff>114300</xdr:rowOff>
    </xdr:from>
    <xdr:to>
      <xdr:col>3</xdr:col>
      <xdr:colOff>394970</xdr:colOff>
      <xdr:row>17</xdr:row>
      <xdr:rowOff>388620</xdr:rowOff>
    </xdr:to>
    <xdr:pic>
      <xdr:nvPicPr>
        <xdr:cNvPr id="102" name="Image 101" descr="phase de la lune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17</xdr:row>
      <xdr:rowOff>114300</xdr:rowOff>
    </xdr:from>
    <xdr:to>
      <xdr:col>4</xdr:col>
      <xdr:colOff>394970</xdr:colOff>
      <xdr:row>17</xdr:row>
      <xdr:rowOff>388620</xdr:rowOff>
    </xdr:to>
    <xdr:pic>
      <xdr:nvPicPr>
        <xdr:cNvPr id="103" name="Image 102" descr="phase de la lune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17</xdr:row>
      <xdr:rowOff>114300</xdr:rowOff>
    </xdr:from>
    <xdr:to>
      <xdr:col>5</xdr:col>
      <xdr:colOff>394418</xdr:colOff>
      <xdr:row>17</xdr:row>
      <xdr:rowOff>388620</xdr:rowOff>
    </xdr:to>
    <xdr:pic>
      <xdr:nvPicPr>
        <xdr:cNvPr id="104" name="Image 103" descr="phase de la lune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17</xdr:row>
      <xdr:rowOff>114300</xdr:rowOff>
    </xdr:from>
    <xdr:to>
      <xdr:col>6</xdr:col>
      <xdr:colOff>394418</xdr:colOff>
      <xdr:row>17</xdr:row>
      <xdr:rowOff>388620</xdr:rowOff>
    </xdr:to>
    <xdr:pic>
      <xdr:nvPicPr>
        <xdr:cNvPr id="105" name="Image 104" descr="phase de la lune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17</xdr:row>
      <xdr:rowOff>114300</xdr:rowOff>
    </xdr:from>
    <xdr:to>
      <xdr:col>7</xdr:col>
      <xdr:colOff>385445</xdr:colOff>
      <xdr:row>17</xdr:row>
      <xdr:rowOff>388620</xdr:rowOff>
    </xdr:to>
    <xdr:pic>
      <xdr:nvPicPr>
        <xdr:cNvPr id="106" name="Image 105" descr="phase de la lune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18</xdr:row>
      <xdr:rowOff>114300</xdr:rowOff>
    </xdr:from>
    <xdr:to>
      <xdr:col>1</xdr:col>
      <xdr:colOff>394970</xdr:colOff>
      <xdr:row>18</xdr:row>
      <xdr:rowOff>388620</xdr:rowOff>
    </xdr:to>
    <xdr:pic>
      <xdr:nvPicPr>
        <xdr:cNvPr id="107" name="Image 106" descr="phase de la lune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18</xdr:row>
      <xdr:rowOff>114300</xdr:rowOff>
    </xdr:from>
    <xdr:to>
      <xdr:col>2</xdr:col>
      <xdr:colOff>394970</xdr:colOff>
      <xdr:row>18</xdr:row>
      <xdr:rowOff>388620</xdr:rowOff>
    </xdr:to>
    <xdr:pic>
      <xdr:nvPicPr>
        <xdr:cNvPr id="108" name="Image 107" descr="phase de la lune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18</xdr:row>
      <xdr:rowOff>114300</xdr:rowOff>
    </xdr:from>
    <xdr:to>
      <xdr:col>3</xdr:col>
      <xdr:colOff>394970</xdr:colOff>
      <xdr:row>18</xdr:row>
      <xdr:rowOff>388620</xdr:rowOff>
    </xdr:to>
    <xdr:pic>
      <xdr:nvPicPr>
        <xdr:cNvPr id="109" name="Image 108" descr="phase de la lune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18</xdr:row>
      <xdr:rowOff>114300</xdr:rowOff>
    </xdr:from>
    <xdr:to>
      <xdr:col>4</xdr:col>
      <xdr:colOff>394970</xdr:colOff>
      <xdr:row>18</xdr:row>
      <xdr:rowOff>388620</xdr:rowOff>
    </xdr:to>
    <xdr:pic>
      <xdr:nvPicPr>
        <xdr:cNvPr id="110" name="Image 109" descr="phase de la lune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18</xdr:row>
      <xdr:rowOff>114300</xdr:rowOff>
    </xdr:from>
    <xdr:to>
      <xdr:col>5</xdr:col>
      <xdr:colOff>394418</xdr:colOff>
      <xdr:row>18</xdr:row>
      <xdr:rowOff>388620</xdr:rowOff>
    </xdr:to>
    <xdr:pic>
      <xdr:nvPicPr>
        <xdr:cNvPr id="111" name="Image 110" descr="phase de la lune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18</xdr:row>
      <xdr:rowOff>114300</xdr:rowOff>
    </xdr:from>
    <xdr:to>
      <xdr:col>6</xdr:col>
      <xdr:colOff>394418</xdr:colOff>
      <xdr:row>18</xdr:row>
      <xdr:rowOff>388620</xdr:rowOff>
    </xdr:to>
    <xdr:pic>
      <xdr:nvPicPr>
        <xdr:cNvPr id="112" name="Image 111" descr="phase de la lune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18</xdr:row>
      <xdr:rowOff>114300</xdr:rowOff>
    </xdr:from>
    <xdr:to>
      <xdr:col>7</xdr:col>
      <xdr:colOff>385445</xdr:colOff>
      <xdr:row>18</xdr:row>
      <xdr:rowOff>388620</xdr:rowOff>
    </xdr:to>
    <xdr:pic>
      <xdr:nvPicPr>
        <xdr:cNvPr id="113" name="Image 112" descr="phase de la lune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19</xdr:row>
      <xdr:rowOff>114300</xdr:rowOff>
    </xdr:from>
    <xdr:to>
      <xdr:col>1</xdr:col>
      <xdr:colOff>404495</xdr:colOff>
      <xdr:row>19</xdr:row>
      <xdr:rowOff>388620</xdr:rowOff>
    </xdr:to>
    <xdr:pic>
      <xdr:nvPicPr>
        <xdr:cNvPr id="114" name="Image 113" descr="phase de la lune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19</xdr:row>
      <xdr:rowOff>114300</xdr:rowOff>
    </xdr:from>
    <xdr:to>
      <xdr:col>2</xdr:col>
      <xdr:colOff>404495</xdr:colOff>
      <xdr:row>19</xdr:row>
      <xdr:rowOff>388620</xdr:rowOff>
    </xdr:to>
    <xdr:pic>
      <xdr:nvPicPr>
        <xdr:cNvPr id="115" name="Image 114" descr="phase de la lune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19</xdr:row>
      <xdr:rowOff>114300</xdr:rowOff>
    </xdr:from>
    <xdr:to>
      <xdr:col>3</xdr:col>
      <xdr:colOff>404495</xdr:colOff>
      <xdr:row>19</xdr:row>
      <xdr:rowOff>388620</xdr:rowOff>
    </xdr:to>
    <xdr:pic>
      <xdr:nvPicPr>
        <xdr:cNvPr id="116" name="Image 115" descr="phase de la lune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19</xdr:row>
      <xdr:rowOff>114300</xdr:rowOff>
    </xdr:from>
    <xdr:to>
      <xdr:col>4</xdr:col>
      <xdr:colOff>404495</xdr:colOff>
      <xdr:row>19</xdr:row>
      <xdr:rowOff>388620</xdr:rowOff>
    </xdr:to>
    <xdr:pic>
      <xdr:nvPicPr>
        <xdr:cNvPr id="117" name="Image 116" descr="phase de la lune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19</xdr:row>
      <xdr:rowOff>114300</xdr:rowOff>
    </xdr:from>
    <xdr:to>
      <xdr:col>5</xdr:col>
      <xdr:colOff>403943</xdr:colOff>
      <xdr:row>19</xdr:row>
      <xdr:rowOff>388620</xdr:rowOff>
    </xdr:to>
    <xdr:pic>
      <xdr:nvPicPr>
        <xdr:cNvPr id="118" name="Image 117" descr="phase de la lune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19</xdr:row>
      <xdr:rowOff>114300</xdr:rowOff>
    </xdr:from>
    <xdr:to>
      <xdr:col>6</xdr:col>
      <xdr:colOff>403943</xdr:colOff>
      <xdr:row>19</xdr:row>
      <xdr:rowOff>388620</xdr:rowOff>
    </xdr:to>
    <xdr:pic>
      <xdr:nvPicPr>
        <xdr:cNvPr id="119" name="Image 118" descr="phase de la lune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19</xdr:row>
      <xdr:rowOff>114300</xdr:rowOff>
    </xdr:from>
    <xdr:to>
      <xdr:col>7</xdr:col>
      <xdr:colOff>385445</xdr:colOff>
      <xdr:row>19</xdr:row>
      <xdr:rowOff>388620</xdr:rowOff>
    </xdr:to>
    <xdr:pic>
      <xdr:nvPicPr>
        <xdr:cNvPr id="120" name="Image 119" descr="phase de la lune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20</xdr:row>
      <xdr:rowOff>114300</xdr:rowOff>
    </xdr:from>
    <xdr:to>
      <xdr:col>1</xdr:col>
      <xdr:colOff>404495</xdr:colOff>
      <xdr:row>20</xdr:row>
      <xdr:rowOff>388620</xdr:rowOff>
    </xdr:to>
    <xdr:pic>
      <xdr:nvPicPr>
        <xdr:cNvPr id="121" name="Image 120" descr="phase de la lune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20</xdr:row>
      <xdr:rowOff>114300</xdr:rowOff>
    </xdr:from>
    <xdr:to>
      <xdr:col>2</xdr:col>
      <xdr:colOff>404495</xdr:colOff>
      <xdr:row>20</xdr:row>
      <xdr:rowOff>388620</xdr:rowOff>
    </xdr:to>
    <xdr:pic>
      <xdr:nvPicPr>
        <xdr:cNvPr id="122" name="Image 121" descr="phase de la lune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16</xdr:row>
      <xdr:rowOff>114300</xdr:rowOff>
    </xdr:from>
    <xdr:to>
      <xdr:col>11</xdr:col>
      <xdr:colOff>385445</xdr:colOff>
      <xdr:row>16</xdr:row>
      <xdr:rowOff>388620</xdr:rowOff>
    </xdr:to>
    <xdr:pic>
      <xdr:nvPicPr>
        <xdr:cNvPr id="123" name="Image 122" descr="phase de la lune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16</xdr:row>
      <xdr:rowOff>114300</xdr:rowOff>
    </xdr:from>
    <xdr:to>
      <xdr:col>12</xdr:col>
      <xdr:colOff>385445</xdr:colOff>
      <xdr:row>16</xdr:row>
      <xdr:rowOff>388620</xdr:rowOff>
    </xdr:to>
    <xdr:pic>
      <xdr:nvPicPr>
        <xdr:cNvPr id="124" name="Image 123" descr="phase de la lune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16</xdr:row>
      <xdr:rowOff>114300</xdr:rowOff>
    </xdr:from>
    <xdr:to>
      <xdr:col>13</xdr:col>
      <xdr:colOff>385445</xdr:colOff>
      <xdr:row>16</xdr:row>
      <xdr:rowOff>388620</xdr:rowOff>
    </xdr:to>
    <xdr:pic>
      <xdr:nvPicPr>
        <xdr:cNvPr id="125" name="Image 124" descr="phase de la lune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16</xdr:row>
      <xdr:rowOff>114300</xdr:rowOff>
    </xdr:from>
    <xdr:to>
      <xdr:col>14</xdr:col>
      <xdr:colOff>385445</xdr:colOff>
      <xdr:row>16</xdr:row>
      <xdr:rowOff>388620</xdr:rowOff>
    </xdr:to>
    <xdr:pic>
      <xdr:nvPicPr>
        <xdr:cNvPr id="126" name="Image 125" descr="phase de la lune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16</xdr:row>
      <xdr:rowOff>123825</xdr:rowOff>
    </xdr:from>
    <xdr:to>
      <xdr:col>15</xdr:col>
      <xdr:colOff>404495</xdr:colOff>
      <xdr:row>16</xdr:row>
      <xdr:rowOff>398145</xdr:rowOff>
    </xdr:to>
    <xdr:pic>
      <xdr:nvPicPr>
        <xdr:cNvPr id="127" name="Image 126" descr="phase de la lune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7400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17</xdr:row>
      <xdr:rowOff>114300</xdr:rowOff>
    </xdr:from>
    <xdr:to>
      <xdr:col>9</xdr:col>
      <xdr:colOff>385445</xdr:colOff>
      <xdr:row>17</xdr:row>
      <xdr:rowOff>379095</xdr:rowOff>
    </xdr:to>
    <xdr:pic>
      <xdr:nvPicPr>
        <xdr:cNvPr id="128" name="Image 127" descr="phase de la lune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78486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17</xdr:row>
      <xdr:rowOff>114300</xdr:rowOff>
    </xdr:from>
    <xdr:to>
      <xdr:col>10</xdr:col>
      <xdr:colOff>385445</xdr:colOff>
      <xdr:row>17</xdr:row>
      <xdr:rowOff>388620</xdr:rowOff>
    </xdr:to>
    <xdr:pic>
      <xdr:nvPicPr>
        <xdr:cNvPr id="129" name="Image 128" descr="phase de la lune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17</xdr:row>
      <xdr:rowOff>114300</xdr:rowOff>
    </xdr:from>
    <xdr:to>
      <xdr:col>11</xdr:col>
      <xdr:colOff>385445</xdr:colOff>
      <xdr:row>17</xdr:row>
      <xdr:rowOff>388620</xdr:rowOff>
    </xdr:to>
    <xdr:pic>
      <xdr:nvPicPr>
        <xdr:cNvPr id="130" name="Image 129" descr="phase de la lune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17</xdr:row>
      <xdr:rowOff>114300</xdr:rowOff>
    </xdr:from>
    <xdr:to>
      <xdr:col>12</xdr:col>
      <xdr:colOff>385445</xdr:colOff>
      <xdr:row>17</xdr:row>
      <xdr:rowOff>388620</xdr:rowOff>
    </xdr:to>
    <xdr:pic>
      <xdr:nvPicPr>
        <xdr:cNvPr id="131" name="Image 130" descr="phase de la lune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17</xdr:row>
      <xdr:rowOff>114300</xdr:rowOff>
    </xdr:from>
    <xdr:to>
      <xdr:col>13</xdr:col>
      <xdr:colOff>385445</xdr:colOff>
      <xdr:row>17</xdr:row>
      <xdr:rowOff>388620</xdr:rowOff>
    </xdr:to>
    <xdr:pic>
      <xdr:nvPicPr>
        <xdr:cNvPr id="132" name="Image 131" descr="phase de la lune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17</xdr:row>
      <xdr:rowOff>114300</xdr:rowOff>
    </xdr:from>
    <xdr:to>
      <xdr:col>14</xdr:col>
      <xdr:colOff>384893</xdr:colOff>
      <xdr:row>17</xdr:row>
      <xdr:rowOff>388620</xdr:rowOff>
    </xdr:to>
    <xdr:pic>
      <xdr:nvPicPr>
        <xdr:cNvPr id="133" name="Image 132" descr="phase de la lune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17</xdr:row>
      <xdr:rowOff>123825</xdr:rowOff>
    </xdr:from>
    <xdr:to>
      <xdr:col>15</xdr:col>
      <xdr:colOff>403943</xdr:colOff>
      <xdr:row>17</xdr:row>
      <xdr:rowOff>398145</xdr:rowOff>
    </xdr:to>
    <xdr:pic>
      <xdr:nvPicPr>
        <xdr:cNvPr id="134" name="Image 133" descr="phase de la lune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78581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18</xdr:row>
      <xdr:rowOff>114300</xdr:rowOff>
    </xdr:from>
    <xdr:to>
      <xdr:col>9</xdr:col>
      <xdr:colOff>385445</xdr:colOff>
      <xdr:row>18</xdr:row>
      <xdr:rowOff>388620</xdr:rowOff>
    </xdr:to>
    <xdr:pic>
      <xdr:nvPicPr>
        <xdr:cNvPr id="135" name="Image 134" descr="phase de la lune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18</xdr:row>
      <xdr:rowOff>114300</xdr:rowOff>
    </xdr:from>
    <xdr:to>
      <xdr:col>10</xdr:col>
      <xdr:colOff>385445</xdr:colOff>
      <xdr:row>18</xdr:row>
      <xdr:rowOff>388620</xdr:rowOff>
    </xdr:to>
    <xdr:pic>
      <xdr:nvPicPr>
        <xdr:cNvPr id="136" name="Image 135" descr="phase de la lune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18</xdr:row>
      <xdr:rowOff>114300</xdr:rowOff>
    </xdr:from>
    <xdr:to>
      <xdr:col>11</xdr:col>
      <xdr:colOff>385445</xdr:colOff>
      <xdr:row>18</xdr:row>
      <xdr:rowOff>388620</xdr:rowOff>
    </xdr:to>
    <xdr:pic>
      <xdr:nvPicPr>
        <xdr:cNvPr id="137" name="Image 136" descr="phase de la lune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18</xdr:row>
      <xdr:rowOff>114300</xdr:rowOff>
    </xdr:from>
    <xdr:to>
      <xdr:col>12</xdr:col>
      <xdr:colOff>385445</xdr:colOff>
      <xdr:row>18</xdr:row>
      <xdr:rowOff>388620</xdr:rowOff>
    </xdr:to>
    <xdr:pic>
      <xdr:nvPicPr>
        <xdr:cNvPr id="138" name="Image 137" descr="phase de la lune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18</xdr:row>
      <xdr:rowOff>114300</xdr:rowOff>
    </xdr:from>
    <xdr:to>
      <xdr:col>13</xdr:col>
      <xdr:colOff>385445</xdr:colOff>
      <xdr:row>18</xdr:row>
      <xdr:rowOff>388620</xdr:rowOff>
    </xdr:to>
    <xdr:pic>
      <xdr:nvPicPr>
        <xdr:cNvPr id="139" name="Image 138" descr="phase de la lune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18</xdr:row>
      <xdr:rowOff>114300</xdr:rowOff>
    </xdr:from>
    <xdr:to>
      <xdr:col>14</xdr:col>
      <xdr:colOff>384893</xdr:colOff>
      <xdr:row>18</xdr:row>
      <xdr:rowOff>388620</xdr:rowOff>
    </xdr:to>
    <xdr:pic>
      <xdr:nvPicPr>
        <xdr:cNvPr id="140" name="Image 139" descr="phase de la lune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18</xdr:row>
      <xdr:rowOff>123825</xdr:rowOff>
    </xdr:from>
    <xdr:to>
      <xdr:col>15</xdr:col>
      <xdr:colOff>403943</xdr:colOff>
      <xdr:row>18</xdr:row>
      <xdr:rowOff>398145</xdr:rowOff>
    </xdr:to>
    <xdr:pic>
      <xdr:nvPicPr>
        <xdr:cNvPr id="141" name="Image 140" descr="phase de la lune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8315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19</xdr:row>
      <xdr:rowOff>114300</xdr:rowOff>
    </xdr:from>
    <xdr:to>
      <xdr:col>9</xdr:col>
      <xdr:colOff>385445</xdr:colOff>
      <xdr:row>19</xdr:row>
      <xdr:rowOff>388620</xdr:rowOff>
    </xdr:to>
    <xdr:pic>
      <xdr:nvPicPr>
        <xdr:cNvPr id="142" name="Image 141" descr="phase de la lune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19</xdr:row>
      <xdr:rowOff>114300</xdr:rowOff>
    </xdr:from>
    <xdr:to>
      <xdr:col>10</xdr:col>
      <xdr:colOff>385445</xdr:colOff>
      <xdr:row>19</xdr:row>
      <xdr:rowOff>388620</xdr:rowOff>
    </xdr:to>
    <xdr:pic>
      <xdr:nvPicPr>
        <xdr:cNvPr id="143" name="Image 142" descr="phase de la lune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19</xdr:row>
      <xdr:rowOff>114300</xdr:rowOff>
    </xdr:from>
    <xdr:to>
      <xdr:col>11</xdr:col>
      <xdr:colOff>385445</xdr:colOff>
      <xdr:row>19</xdr:row>
      <xdr:rowOff>388620</xdr:rowOff>
    </xdr:to>
    <xdr:pic>
      <xdr:nvPicPr>
        <xdr:cNvPr id="144" name="Image 143" descr="phase de la lune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19</xdr:row>
      <xdr:rowOff>114300</xdr:rowOff>
    </xdr:from>
    <xdr:to>
      <xdr:col>12</xdr:col>
      <xdr:colOff>385445</xdr:colOff>
      <xdr:row>19</xdr:row>
      <xdr:rowOff>388620</xdr:rowOff>
    </xdr:to>
    <xdr:pic>
      <xdr:nvPicPr>
        <xdr:cNvPr id="145" name="Image 144" descr="phase de la lune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19</xdr:row>
      <xdr:rowOff>114300</xdr:rowOff>
    </xdr:from>
    <xdr:to>
      <xdr:col>13</xdr:col>
      <xdr:colOff>385445</xdr:colOff>
      <xdr:row>19</xdr:row>
      <xdr:rowOff>388620</xdr:rowOff>
    </xdr:to>
    <xdr:pic>
      <xdr:nvPicPr>
        <xdr:cNvPr id="146" name="Image 145" descr="phase de la lune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19</xdr:row>
      <xdr:rowOff>114300</xdr:rowOff>
    </xdr:from>
    <xdr:to>
      <xdr:col>14</xdr:col>
      <xdr:colOff>385445</xdr:colOff>
      <xdr:row>19</xdr:row>
      <xdr:rowOff>388620</xdr:rowOff>
    </xdr:to>
    <xdr:pic>
      <xdr:nvPicPr>
        <xdr:cNvPr id="147" name="Image 146" descr="phase de la lune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19</xdr:row>
      <xdr:rowOff>123825</xdr:rowOff>
    </xdr:from>
    <xdr:to>
      <xdr:col>15</xdr:col>
      <xdr:colOff>403943</xdr:colOff>
      <xdr:row>19</xdr:row>
      <xdr:rowOff>398145</xdr:rowOff>
    </xdr:to>
    <xdr:pic>
      <xdr:nvPicPr>
        <xdr:cNvPr id="148" name="Image 147" descr="phase de la lune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8772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20</xdr:row>
      <xdr:rowOff>114300</xdr:rowOff>
    </xdr:from>
    <xdr:to>
      <xdr:col>9</xdr:col>
      <xdr:colOff>384893</xdr:colOff>
      <xdr:row>20</xdr:row>
      <xdr:rowOff>388620</xdr:rowOff>
    </xdr:to>
    <xdr:pic>
      <xdr:nvPicPr>
        <xdr:cNvPr id="149" name="Image 148" descr="phase de la lune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20</xdr:row>
      <xdr:rowOff>114300</xdr:rowOff>
    </xdr:from>
    <xdr:to>
      <xdr:col>10</xdr:col>
      <xdr:colOff>385445</xdr:colOff>
      <xdr:row>20</xdr:row>
      <xdr:rowOff>388620</xdr:rowOff>
    </xdr:to>
    <xdr:pic>
      <xdr:nvPicPr>
        <xdr:cNvPr id="150" name="Image 149" descr="phase de la lune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20</xdr:row>
      <xdr:rowOff>114300</xdr:rowOff>
    </xdr:from>
    <xdr:to>
      <xdr:col>11</xdr:col>
      <xdr:colOff>385445</xdr:colOff>
      <xdr:row>20</xdr:row>
      <xdr:rowOff>388620</xdr:rowOff>
    </xdr:to>
    <xdr:pic>
      <xdr:nvPicPr>
        <xdr:cNvPr id="151" name="Image 150" descr="phase de la lune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20</xdr:row>
      <xdr:rowOff>114300</xdr:rowOff>
    </xdr:from>
    <xdr:to>
      <xdr:col>12</xdr:col>
      <xdr:colOff>385445</xdr:colOff>
      <xdr:row>20</xdr:row>
      <xdr:rowOff>388620</xdr:rowOff>
    </xdr:to>
    <xdr:pic>
      <xdr:nvPicPr>
        <xdr:cNvPr id="152" name="Image 151" descr="phase de la lune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20</xdr:row>
      <xdr:rowOff>114300</xdr:rowOff>
    </xdr:from>
    <xdr:to>
      <xdr:col>13</xdr:col>
      <xdr:colOff>385445</xdr:colOff>
      <xdr:row>20</xdr:row>
      <xdr:rowOff>388620</xdr:rowOff>
    </xdr:to>
    <xdr:pic>
      <xdr:nvPicPr>
        <xdr:cNvPr id="153" name="Image 152" descr="phase de la lune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16</xdr:row>
      <xdr:rowOff>114300</xdr:rowOff>
    </xdr:from>
    <xdr:to>
      <xdr:col>22</xdr:col>
      <xdr:colOff>394970</xdr:colOff>
      <xdr:row>16</xdr:row>
      <xdr:rowOff>388620</xdr:rowOff>
    </xdr:to>
    <xdr:pic>
      <xdr:nvPicPr>
        <xdr:cNvPr id="154" name="Image 153" descr="phase de la lune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16</xdr:row>
      <xdr:rowOff>104775</xdr:rowOff>
    </xdr:from>
    <xdr:to>
      <xdr:col>23</xdr:col>
      <xdr:colOff>394970</xdr:colOff>
      <xdr:row>16</xdr:row>
      <xdr:rowOff>379095</xdr:rowOff>
    </xdr:to>
    <xdr:pic>
      <xdr:nvPicPr>
        <xdr:cNvPr id="155" name="Image 154" descr="phase de la lune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3818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17</xdr:row>
      <xdr:rowOff>114300</xdr:rowOff>
    </xdr:from>
    <xdr:to>
      <xdr:col>17</xdr:col>
      <xdr:colOff>394970</xdr:colOff>
      <xdr:row>17</xdr:row>
      <xdr:rowOff>388620</xdr:rowOff>
    </xdr:to>
    <xdr:pic>
      <xdr:nvPicPr>
        <xdr:cNvPr id="156" name="Image 155" descr="phase de la lune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17</xdr:row>
      <xdr:rowOff>114300</xdr:rowOff>
    </xdr:from>
    <xdr:to>
      <xdr:col>18</xdr:col>
      <xdr:colOff>394970</xdr:colOff>
      <xdr:row>17</xdr:row>
      <xdr:rowOff>388620</xdr:rowOff>
    </xdr:to>
    <xdr:pic>
      <xdr:nvPicPr>
        <xdr:cNvPr id="157" name="Image 156" descr="phase de la lune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17</xdr:row>
      <xdr:rowOff>114300</xdr:rowOff>
    </xdr:from>
    <xdr:to>
      <xdr:col>19</xdr:col>
      <xdr:colOff>394970</xdr:colOff>
      <xdr:row>17</xdr:row>
      <xdr:rowOff>379095</xdr:rowOff>
    </xdr:to>
    <xdr:pic>
      <xdr:nvPicPr>
        <xdr:cNvPr id="158" name="Image 157" descr="phase de la lune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78486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17</xdr:row>
      <xdr:rowOff>114300</xdr:rowOff>
    </xdr:from>
    <xdr:to>
      <xdr:col>20</xdr:col>
      <xdr:colOff>394970</xdr:colOff>
      <xdr:row>17</xdr:row>
      <xdr:rowOff>388620</xdr:rowOff>
    </xdr:to>
    <xdr:pic>
      <xdr:nvPicPr>
        <xdr:cNvPr id="159" name="Image 158" descr="phase de la lune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17</xdr:row>
      <xdr:rowOff>114300</xdr:rowOff>
    </xdr:from>
    <xdr:to>
      <xdr:col>21</xdr:col>
      <xdr:colOff>394970</xdr:colOff>
      <xdr:row>17</xdr:row>
      <xdr:rowOff>388620</xdr:rowOff>
    </xdr:to>
    <xdr:pic>
      <xdr:nvPicPr>
        <xdr:cNvPr id="160" name="Image 159" descr="phase de la lune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17</xdr:row>
      <xdr:rowOff>114300</xdr:rowOff>
    </xdr:from>
    <xdr:to>
      <xdr:col>22</xdr:col>
      <xdr:colOff>394970</xdr:colOff>
      <xdr:row>17</xdr:row>
      <xdr:rowOff>388620</xdr:rowOff>
    </xdr:to>
    <xdr:pic>
      <xdr:nvPicPr>
        <xdr:cNvPr id="161" name="Image 160" descr="phase de la lune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17</xdr:row>
      <xdr:rowOff>104775</xdr:rowOff>
    </xdr:from>
    <xdr:to>
      <xdr:col>23</xdr:col>
      <xdr:colOff>394418</xdr:colOff>
      <xdr:row>17</xdr:row>
      <xdr:rowOff>379095</xdr:rowOff>
    </xdr:to>
    <xdr:pic>
      <xdr:nvPicPr>
        <xdr:cNvPr id="162" name="Image 161" descr="phase de la lune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8390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18</xdr:row>
      <xdr:rowOff>114300</xdr:rowOff>
    </xdr:from>
    <xdr:to>
      <xdr:col>17</xdr:col>
      <xdr:colOff>394418</xdr:colOff>
      <xdr:row>18</xdr:row>
      <xdr:rowOff>388620</xdr:rowOff>
    </xdr:to>
    <xdr:pic>
      <xdr:nvPicPr>
        <xdr:cNvPr id="163" name="Image 162" descr="phase de la lune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18</xdr:row>
      <xdr:rowOff>114300</xdr:rowOff>
    </xdr:from>
    <xdr:to>
      <xdr:col>18</xdr:col>
      <xdr:colOff>394970</xdr:colOff>
      <xdr:row>18</xdr:row>
      <xdr:rowOff>388620</xdr:rowOff>
    </xdr:to>
    <xdr:pic>
      <xdr:nvPicPr>
        <xdr:cNvPr id="164" name="Image 163" descr="phase de la lune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18</xdr:row>
      <xdr:rowOff>114300</xdr:rowOff>
    </xdr:from>
    <xdr:to>
      <xdr:col>19</xdr:col>
      <xdr:colOff>394970</xdr:colOff>
      <xdr:row>18</xdr:row>
      <xdr:rowOff>388620</xdr:rowOff>
    </xdr:to>
    <xdr:pic>
      <xdr:nvPicPr>
        <xdr:cNvPr id="165" name="Image 164" descr="phase de la lune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18</xdr:row>
      <xdr:rowOff>114300</xdr:rowOff>
    </xdr:from>
    <xdr:to>
      <xdr:col>20</xdr:col>
      <xdr:colOff>394970</xdr:colOff>
      <xdr:row>18</xdr:row>
      <xdr:rowOff>388620</xdr:rowOff>
    </xdr:to>
    <xdr:pic>
      <xdr:nvPicPr>
        <xdr:cNvPr id="166" name="Image 165" descr="phase de la lune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18</xdr:row>
      <xdr:rowOff>114300</xdr:rowOff>
    </xdr:from>
    <xdr:to>
      <xdr:col>21</xdr:col>
      <xdr:colOff>394970</xdr:colOff>
      <xdr:row>18</xdr:row>
      <xdr:rowOff>388620</xdr:rowOff>
    </xdr:to>
    <xdr:pic>
      <xdr:nvPicPr>
        <xdr:cNvPr id="167" name="Image 166" descr="phase de la lune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18</xdr:row>
      <xdr:rowOff>114300</xdr:rowOff>
    </xdr:from>
    <xdr:to>
      <xdr:col>22</xdr:col>
      <xdr:colOff>394970</xdr:colOff>
      <xdr:row>18</xdr:row>
      <xdr:rowOff>388620</xdr:rowOff>
    </xdr:to>
    <xdr:pic>
      <xdr:nvPicPr>
        <xdr:cNvPr id="168" name="Image 167" descr="phase de la lune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18</xdr:row>
      <xdr:rowOff>104775</xdr:rowOff>
    </xdr:from>
    <xdr:to>
      <xdr:col>23</xdr:col>
      <xdr:colOff>394970</xdr:colOff>
      <xdr:row>18</xdr:row>
      <xdr:rowOff>379095</xdr:rowOff>
    </xdr:to>
    <xdr:pic>
      <xdr:nvPicPr>
        <xdr:cNvPr id="169" name="Image 168" descr="phase de la lune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19</xdr:row>
      <xdr:rowOff>114300</xdr:rowOff>
    </xdr:from>
    <xdr:to>
      <xdr:col>17</xdr:col>
      <xdr:colOff>403943</xdr:colOff>
      <xdr:row>19</xdr:row>
      <xdr:rowOff>388620</xdr:rowOff>
    </xdr:to>
    <xdr:pic>
      <xdr:nvPicPr>
        <xdr:cNvPr id="170" name="Image 169" descr="phase de la lune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19</xdr:row>
      <xdr:rowOff>114300</xdr:rowOff>
    </xdr:from>
    <xdr:to>
      <xdr:col>18</xdr:col>
      <xdr:colOff>403943</xdr:colOff>
      <xdr:row>19</xdr:row>
      <xdr:rowOff>388620</xdr:rowOff>
    </xdr:to>
    <xdr:pic>
      <xdr:nvPicPr>
        <xdr:cNvPr id="171" name="Image 170" descr="phase de la lune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19</xdr:row>
      <xdr:rowOff>114300</xdr:rowOff>
    </xdr:from>
    <xdr:to>
      <xdr:col>19</xdr:col>
      <xdr:colOff>404495</xdr:colOff>
      <xdr:row>19</xdr:row>
      <xdr:rowOff>388620</xdr:rowOff>
    </xdr:to>
    <xdr:pic>
      <xdr:nvPicPr>
        <xdr:cNvPr id="172" name="Image 171" descr="phase de la lune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19</xdr:row>
      <xdr:rowOff>114300</xdr:rowOff>
    </xdr:from>
    <xdr:to>
      <xdr:col>20</xdr:col>
      <xdr:colOff>404495</xdr:colOff>
      <xdr:row>19</xdr:row>
      <xdr:rowOff>388620</xdr:rowOff>
    </xdr:to>
    <xdr:pic>
      <xdr:nvPicPr>
        <xdr:cNvPr id="173" name="Image 172" descr="phase de la lune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19</xdr:row>
      <xdr:rowOff>114300</xdr:rowOff>
    </xdr:from>
    <xdr:to>
      <xdr:col>21</xdr:col>
      <xdr:colOff>404495</xdr:colOff>
      <xdr:row>19</xdr:row>
      <xdr:rowOff>388620</xdr:rowOff>
    </xdr:to>
    <xdr:pic>
      <xdr:nvPicPr>
        <xdr:cNvPr id="174" name="Image 173" descr="phase de la lune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19</xdr:row>
      <xdr:rowOff>114300</xdr:rowOff>
    </xdr:from>
    <xdr:to>
      <xdr:col>22</xdr:col>
      <xdr:colOff>404495</xdr:colOff>
      <xdr:row>19</xdr:row>
      <xdr:rowOff>388620</xdr:rowOff>
    </xdr:to>
    <xdr:pic>
      <xdr:nvPicPr>
        <xdr:cNvPr id="175" name="Image 174" descr="phase de la lune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19</xdr:row>
      <xdr:rowOff>104775</xdr:rowOff>
    </xdr:from>
    <xdr:to>
      <xdr:col>23</xdr:col>
      <xdr:colOff>394970</xdr:colOff>
      <xdr:row>19</xdr:row>
      <xdr:rowOff>379095</xdr:rowOff>
    </xdr:to>
    <xdr:pic>
      <xdr:nvPicPr>
        <xdr:cNvPr id="176" name="Image 175" descr="phase de la lune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20</xdr:row>
      <xdr:rowOff>114300</xdr:rowOff>
    </xdr:from>
    <xdr:to>
      <xdr:col>17</xdr:col>
      <xdr:colOff>404495</xdr:colOff>
      <xdr:row>20</xdr:row>
      <xdr:rowOff>388620</xdr:rowOff>
    </xdr:to>
    <xdr:pic>
      <xdr:nvPicPr>
        <xdr:cNvPr id="177" name="Image 176" descr="phase de la lune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20</xdr:row>
      <xdr:rowOff>114300</xdr:rowOff>
    </xdr:from>
    <xdr:to>
      <xdr:col>18</xdr:col>
      <xdr:colOff>403943</xdr:colOff>
      <xdr:row>20</xdr:row>
      <xdr:rowOff>388620</xdr:rowOff>
    </xdr:to>
    <xdr:pic>
      <xdr:nvPicPr>
        <xdr:cNvPr id="178" name="Image 177" descr="phase de la lune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20</xdr:row>
      <xdr:rowOff>114300</xdr:rowOff>
    </xdr:from>
    <xdr:to>
      <xdr:col>19</xdr:col>
      <xdr:colOff>403943</xdr:colOff>
      <xdr:row>20</xdr:row>
      <xdr:rowOff>388620</xdr:rowOff>
    </xdr:to>
    <xdr:pic>
      <xdr:nvPicPr>
        <xdr:cNvPr id="179" name="Image 178" descr="phase de la lune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20</xdr:row>
      <xdr:rowOff>114300</xdr:rowOff>
    </xdr:from>
    <xdr:to>
      <xdr:col>20</xdr:col>
      <xdr:colOff>404495</xdr:colOff>
      <xdr:row>20</xdr:row>
      <xdr:rowOff>388620</xdr:rowOff>
    </xdr:to>
    <xdr:pic>
      <xdr:nvPicPr>
        <xdr:cNvPr id="180" name="Image 179" descr="phase de la lune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20</xdr:row>
      <xdr:rowOff>114300</xdr:rowOff>
    </xdr:from>
    <xdr:to>
      <xdr:col>21</xdr:col>
      <xdr:colOff>404495</xdr:colOff>
      <xdr:row>20</xdr:row>
      <xdr:rowOff>388620</xdr:rowOff>
    </xdr:to>
    <xdr:pic>
      <xdr:nvPicPr>
        <xdr:cNvPr id="181" name="Image 180" descr="phase de la lune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20</xdr:row>
      <xdr:rowOff>114300</xdr:rowOff>
    </xdr:from>
    <xdr:to>
      <xdr:col>22</xdr:col>
      <xdr:colOff>404495</xdr:colOff>
      <xdr:row>20</xdr:row>
      <xdr:rowOff>388620</xdr:rowOff>
    </xdr:to>
    <xdr:pic>
      <xdr:nvPicPr>
        <xdr:cNvPr id="182" name="Image 181" descr="phase de la lune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20</xdr:row>
      <xdr:rowOff>104775</xdr:rowOff>
    </xdr:from>
    <xdr:to>
      <xdr:col>23</xdr:col>
      <xdr:colOff>394970</xdr:colOff>
      <xdr:row>20</xdr:row>
      <xdr:rowOff>379095</xdr:rowOff>
    </xdr:to>
    <xdr:pic>
      <xdr:nvPicPr>
        <xdr:cNvPr id="183" name="Image 182" descr="phase de la lune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9210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25</xdr:row>
      <xdr:rowOff>114300</xdr:rowOff>
    </xdr:from>
    <xdr:to>
      <xdr:col>1</xdr:col>
      <xdr:colOff>404495</xdr:colOff>
      <xdr:row>25</xdr:row>
      <xdr:rowOff>388620</xdr:rowOff>
    </xdr:to>
    <xdr:pic>
      <xdr:nvPicPr>
        <xdr:cNvPr id="184" name="Image 183" descr="phase de la lune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25</xdr:row>
      <xdr:rowOff>114300</xdr:rowOff>
    </xdr:from>
    <xdr:to>
      <xdr:col>2</xdr:col>
      <xdr:colOff>404495</xdr:colOff>
      <xdr:row>25</xdr:row>
      <xdr:rowOff>388620</xdr:rowOff>
    </xdr:to>
    <xdr:pic>
      <xdr:nvPicPr>
        <xdr:cNvPr id="185" name="Image 184" descr="phase de la lune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25</xdr:row>
      <xdr:rowOff>114300</xdr:rowOff>
    </xdr:from>
    <xdr:to>
      <xdr:col>3</xdr:col>
      <xdr:colOff>404495</xdr:colOff>
      <xdr:row>25</xdr:row>
      <xdr:rowOff>388620</xdr:rowOff>
    </xdr:to>
    <xdr:pic>
      <xdr:nvPicPr>
        <xdr:cNvPr id="186" name="Image 185" descr="phase de la lune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25</xdr:row>
      <xdr:rowOff>114300</xdr:rowOff>
    </xdr:from>
    <xdr:to>
      <xdr:col>4</xdr:col>
      <xdr:colOff>404495</xdr:colOff>
      <xdr:row>25</xdr:row>
      <xdr:rowOff>379095</xdr:rowOff>
    </xdr:to>
    <xdr:pic>
      <xdr:nvPicPr>
        <xdr:cNvPr id="187" name="Image 186" descr="phase de la lune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12490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25</xdr:row>
      <xdr:rowOff>114300</xdr:rowOff>
    </xdr:from>
    <xdr:to>
      <xdr:col>5</xdr:col>
      <xdr:colOff>404495</xdr:colOff>
      <xdr:row>25</xdr:row>
      <xdr:rowOff>388620</xdr:rowOff>
    </xdr:to>
    <xdr:pic>
      <xdr:nvPicPr>
        <xdr:cNvPr id="188" name="Image 187" descr="phase de la lune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25</xdr:row>
      <xdr:rowOff>114300</xdr:rowOff>
    </xdr:from>
    <xdr:to>
      <xdr:col>6</xdr:col>
      <xdr:colOff>404495</xdr:colOff>
      <xdr:row>25</xdr:row>
      <xdr:rowOff>388620</xdr:rowOff>
    </xdr:to>
    <xdr:pic>
      <xdr:nvPicPr>
        <xdr:cNvPr id="189" name="Image 188" descr="phase de la lune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25</xdr:row>
      <xdr:rowOff>123825</xdr:rowOff>
    </xdr:from>
    <xdr:to>
      <xdr:col>7</xdr:col>
      <xdr:colOff>404495</xdr:colOff>
      <xdr:row>25</xdr:row>
      <xdr:rowOff>398145</xdr:rowOff>
    </xdr:to>
    <xdr:pic>
      <xdr:nvPicPr>
        <xdr:cNvPr id="190" name="Image 189" descr="phase de la lune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1258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26</xdr:row>
      <xdr:rowOff>114300</xdr:rowOff>
    </xdr:from>
    <xdr:to>
      <xdr:col>1</xdr:col>
      <xdr:colOff>404495</xdr:colOff>
      <xdr:row>26</xdr:row>
      <xdr:rowOff>388620</xdr:rowOff>
    </xdr:to>
    <xdr:pic>
      <xdr:nvPicPr>
        <xdr:cNvPr id="191" name="Image 190" descr="phase de la lune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26</xdr:row>
      <xdr:rowOff>114300</xdr:rowOff>
    </xdr:from>
    <xdr:to>
      <xdr:col>2</xdr:col>
      <xdr:colOff>403943</xdr:colOff>
      <xdr:row>26</xdr:row>
      <xdr:rowOff>388620</xdr:rowOff>
    </xdr:to>
    <xdr:pic>
      <xdr:nvPicPr>
        <xdr:cNvPr id="192" name="Image 191" descr="phase de la lune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26</xdr:row>
      <xdr:rowOff>114300</xdr:rowOff>
    </xdr:from>
    <xdr:to>
      <xdr:col>3</xdr:col>
      <xdr:colOff>403943</xdr:colOff>
      <xdr:row>26</xdr:row>
      <xdr:rowOff>388620</xdr:rowOff>
    </xdr:to>
    <xdr:pic>
      <xdr:nvPicPr>
        <xdr:cNvPr id="193" name="Image 192" descr="phase de la lune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26</xdr:row>
      <xdr:rowOff>114300</xdr:rowOff>
    </xdr:from>
    <xdr:to>
      <xdr:col>4</xdr:col>
      <xdr:colOff>404495</xdr:colOff>
      <xdr:row>26</xdr:row>
      <xdr:rowOff>388620</xdr:rowOff>
    </xdr:to>
    <xdr:pic>
      <xdr:nvPicPr>
        <xdr:cNvPr id="194" name="Image 193" descr="phase de la lune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26</xdr:row>
      <xdr:rowOff>114300</xdr:rowOff>
    </xdr:from>
    <xdr:to>
      <xdr:col>5</xdr:col>
      <xdr:colOff>404495</xdr:colOff>
      <xdr:row>26</xdr:row>
      <xdr:rowOff>388620</xdr:rowOff>
    </xdr:to>
    <xdr:pic>
      <xdr:nvPicPr>
        <xdr:cNvPr id="195" name="Image 194" descr="phase de la lune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26</xdr:row>
      <xdr:rowOff>114300</xdr:rowOff>
    </xdr:from>
    <xdr:to>
      <xdr:col>6</xdr:col>
      <xdr:colOff>404495</xdr:colOff>
      <xdr:row>26</xdr:row>
      <xdr:rowOff>388620</xdr:rowOff>
    </xdr:to>
    <xdr:pic>
      <xdr:nvPicPr>
        <xdr:cNvPr id="196" name="Image 195" descr="phase de la lune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26</xdr:row>
      <xdr:rowOff>123825</xdr:rowOff>
    </xdr:from>
    <xdr:to>
      <xdr:col>7</xdr:col>
      <xdr:colOff>404495</xdr:colOff>
      <xdr:row>26</xdr:row>
      <xdr:rowOff>398145</xdr:rowOff>
    </xdr:to>
    <xdr:pic>
      <xdr:nvPicPr>
        <xdr:cNvPr id="197" name="Image 196" descr="phase de la lune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27</xdr:row>
      <xdr:rowOff>114300</xdr:rowOff>
    </xdr:from>
    <xdr:to>
      <xdr:col>1</xdr:col>
      <xdr:colOff>404495</xdr:colOff>
      <xdr:row>27</xdr:row>
      <xdr:rowOff>388620</xdr:rowOff>
    </xdr:to>
    <xdr:pic>
      <xdr:nvPicPr>
        <xdr:cNvPr id="198" name="Image 197" descr="phase de la lune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27</xdr:row>
      <xdr:rowOff>114300</xdr:rowOff>
    </xdr:from>
    <xdr:to>
      <xdr:col>2</xdr:col>
      <xdr:colOff>403943</xdr:colOff>
      <xdr:row>27</xdr:row>
      <xdr:rowOff>388620</xdr:rowOff>
    </xdr:to>
    <xdr:pic>
      <xdr:nvPicPr>
        <xdr:cNvPr id="199" name="Image 198" descr="phase de la lune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27</xdr:row>
      <xdr:rowOff>114300</xdr:rowOff>
    </xdr:from>
    <xdr:to>
      <xdr:col>3</xdr:col>
      <xdr:colOff>403943</xdr:colOff>
      <xdr:row>27</xdr:row>
      <xdr:rowOff>388620</xdr:rowOff>
    </xdr:to>
    <xdr:pic>
      <xdr:nvPicPr>
        <xdr:cNvPr id="200" name="Image 199" descr="phase de la lune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27</xdr:row>
      <xdr:rowOff>114300</xdr:rowOff>
    </xdr:from>
    <xdr:to>
      <xdr:col>4</xdr:col>
      <xdr:colOff>404495</xdr:colOff>
      <xdr:row>27</xdr:row>
      <xdr:rowOff>388620</xdr:rowOff>
    </xdr:to>
    <xdr:pic>
      <xdr:nvPicPr>
        <xdr:cNvPr id="201" name="Image 200" descr="phase de la lune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27</xdr:row>
      <xdr:rowOff>114300</xdr:rowOff>
    </xdr:from>
    <xdr:to>
      <xdr:col>5</xdr:col>
      <xdr:colOff>404495</xdr:colOff>
      <xdr:row>27</xdr:row>
      <xdr:rowOff>388620</xdr:rowOff>
    </xdr:to>
    <xdr:pic>
      <xdr:nvPicPr>
        <xdr:cNvPr id="202" name="Image 201" descr="phase de la lune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27</xdr:row>
      <xdr:rowOff>114300</xdr:rowOff>
    </xdr:from>
    <xdr:to>
      <xdr:col>6</xdr:col>
      <xdr:colOff>404495</xdr:colOff>
      <xdr:row>27</xdr:row>
      <xdr:rowOff>388620</xdr:rowOff>
    </xdr:to>
    <xdr:pic>
      <xdr:nvPicPr>
        <xdr:cNvPr id="203" name="Image 202" descr="phase de la lune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27</xdr:row>
      <xdr:rowOff>123825</xdr:rowOff>
    </xdr:from>
    <xdr:to>
      <xdr:col>7</xdr:col>
      <xdr:colOff>404495</xdr:colOff>
      <xdr:row>27</xdr:row>
      <xdr:rowOff>398145</xdr:rowOff>
    </xdr:to>
    <xdr:pic>
      <xdr:nvPicPr>
        <xdr:cNvPr id="204" name="Image 203" descr="phase de la lune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2172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28</xdr:row>
      <xdr:rowOff>114300</xdr:rowOff>
    </xdr:from>
    <xdr:to>
      <xdr:col>1</xdr:col>
      <xdr:colOff>385445</xdr:colOff>
      <xdr:row>28</xdr:row>
      <xdr:rowOff>388620</xdr:rowOff>
    </xdr:to>
    <xdr:pic>
      <xdr:nvPicPr>
        <xdr:cNvPr id="205" name="Image 204" descr="phase de la lune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28</xdr:row>
      <xdr:rowOff>114300</xdr:rowOff>
    </xdr:from>
    <xdr:to>
      <xdr:col>2</xdr:col>
      <xdr:colOff>385445</xdr:colOff>
      <xdr:row>28</xdr:row>
      <xdr:rowOff>388620</xdr:rowOff>
    </xdr:to>
    <xdr:pic>
      <xdr:nvPicPr>
        <xdr:cNvPr id="206" name="Image 205" descr="phase de la lune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28</xdr:row>
      <xdr:rowOff>114300</xdr:rowOff>
    </xdr:from>
    <xdr:to>
      <xdr:col>3</xdr:col>
      <xdr:colOff>384893</xdr:colOff>
      <xdr:row>28</xdr:row>
      <xdr:rowOff>388620</xdr:rowOff>
    </xdr:to>
    <xdr:pic>
      <xdr:nvPicPr>
        <xdr:cNvPr id="207" name="Image 206" descr="phase de la lune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28</xdr:row>
      <xdr:rowOff>114300</xdr:rowOff>
    </xdr:from>
    <xdr:to>
      <xdr:col>4</xdr:col>
      <xdr:colOff>384893</xdr:colOff>
      <xdr:row>28</xdr:row>
      <xdr:rowOff>388620</xdr:rowOff>
    </xdr:to>
    <xdr:pic>
      <xdr:nvPicPr>
        <xdr:cNvPr id="208" name="Image 207" descr="phase de la lune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28</xdr:row>
      <xdr:rowOff>114300</xdr:rowOff>
    </xdr:from>
    <xdr:to>
      <xdr:col>5</xdr:col>
      <xdr:colOff>385445</xdr:colOff>
      <xdr:row>28</xdr:row>
      <xdr:rowOff>388620</xdr:rowOff>
    </xdr:to>
    <xdr:pic>
      <xdr:nvPicPr>
        <xdr:cNvPr id="209" name="Image 208" descr="phase de la lune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28</xdr:row>
      <xdr:rowOff>114300</xdr:rowOff>
    </xdr:from>
    <xdr:to>
      <xdr:col>6</xdr:col>
      <xdr:colOff>385445</xdr:colOff>
      <xdr:row>28</xdr:row>
      <xdr:rowOff>388620</xdr:rowOff>
    </xdr:to>
    <xdr:pic>
      <xdr:nvPicPr>
        <xdr:cNvPr id="210" name="Image 209" descr="phase de la lune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28</xdr:row>
      <xdr:rowOff>123825</xdr:rowOff>
    </xdr:from>
    <xdr:to>
      <xdr:col>7</xdr:col>
      <xdr:colOff>404495</xdr:colOff>
      <xdr:row>28</xdr:row>
      <xdr:rowOff>398145</xdr:rowOff>
    </xdr:to>
    <xdr:pic>
      <xdr:nvPicPr>
        <xdr:cNvPr id="211" name="Image 210" descr="phase de la lune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29</xdr:row>
      <xdr:rowOff>114300</xdr:rowOff>
    </xdr:from>
    <xdr:to>
      <xdr:col>1</xdr:col>
      <xdr:colOff>385445</xdr:colOff>
      <xdr:row>29</xdr:row>
      <xdr:rowOff>388620</xdr:rowOff>
    </xdr:to>
    <xdr:pic>
      <xdr:nvPicPr>
        <xdr:cNvPr id="212" name="Image 211" descr="phase de la lune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29</xdr:row>
      <xdr:rowOff>114300</xdr:rowOff>
    </xdr:from>
    <xdr:to>
      <xdr:col>2</xdr:col>
      <xdr:colOff>385445</xdr:colOff>
      <xdr:row>29</xdr:row>
      <xdr:rowOff>388620</xdr:rowOff>
    </xdr:to>
    <xdr:pic>
      <xdr:nvPicPr>
        <xdr:cNvPr id="213" name="Image 212" descr="phase de la lune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29</xdr:row>
      <xdr:rowOff>114300</xdr:rowOff>
    </xdr:from>
    <xdr:to>
      <xdr:col>3</xdr:col>
      <xdr:colOff>385445</xdr:colOff>
      <xdr:row>29</xdr:row>
      <xdr:rowOff>388620</xdr:rowOff>
    </xdr:to>
    <xdr:pic>
      <xdr:nvPicPr>
        <xdr:cNvPr id="214" name="Image 213" descr="phase de la lune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25</xdr:row>
      <xdr:rowOff>114300</xdr:rowOff>
    </xdr:from>
    <xdr:to>
      <xdr:col>12</xdr:col>
      <xdr:colOff>394970</xdr:colOff>
      <xdr:row>25</xdr:row>
      <xdr:rowOff>388620</xdr:rowOff>
    </xdr:to>
    <xdr:pic>
      <xdr:nvPicPr>
        <xdr:cNvPr id="215" name="Image 214" descr="phase de la lune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25</xdr:row>
      <xdr:rowOff>114300</xdr:rowOff>
    </xdr:from>
    <xdr:to>
      <xdr:col>13</xdr:col>
      <xdr:colOff>394970</xdr:colOff>
      <xdr:row>25</xdr:row>
      <xdr:rowOff>379095</xdr:rowOff>
    </xdr:to>
    <xdr:pic>
      <xdr:nvPicPr>
        <xdr:cNvPr id="216" name="Image 215" descr="phase de la lune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12490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25</xdr:row>
      <xdr:rowOff>114300</xdr:rowOff>
    </xdr:from>
    <xdr:to>
      <xdr:col>14</xdr:col>
      <xdr:colOff>394970</xdr:colOff>
      <xdr:row>25</xdr:row>
      <xdr:rowOff>388620</xdr:rowOff>
    </xdr:to>
    <xdr:pic>
      <xdr:nvPicPr>
        <xdr:cNvPr id="217" name="Image 216" descr="phase de la lune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25</xdr:row>
      <xdr:rowOff>133350</xdr:rowOff>
    </xdr:from>
    <xdr:to>
      <xdr:col>15</xdr:col>
      <xdr:colOff>404495</xdr:colOff>
      <xdr:row>25</xdr:row>
      <xdr:rowOff>407670</xdr:rowOff>
    </xdr:to>
    <xdr:pic>
      <xdr:nvPicPr>
        <xdr:cNvPr id="218" name="Image 217" descr="phase de la lune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268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26</xdr:row>
      <xdr:rowOff>114300</xdr:rowOff>
    </xdr:from>
    <xdr:to>
      <xdr:col>9</xdr:col>
      <xdr:colOff>385445</xdr:colOff>
      <xdr:row>26</xdr:row>
      <xdr:rowOff>388620</xdr:rowOff>
    </xdr:to>
    <xdr:pic>
      <xdr:nvPicPr>
        <xdr:cNvPr id="219" name="Image 218" descr="phase de la lune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26</xdr:row>
      <xdr:rowOff>114300</xdr:rowOff>
    </xdr:from>
    <xdr:to>
      <xdr:col>10</xdr:col>
      <xdr:colOff>385445</xdr:colOff>
      <xdr:row>26</xdr:row>
      <xdr:rowOff>388620</xdr:rowOff>
    </xdr:to>
    <xdr:pic>
      <xdr:nvPicPr>
        <xdr:cNvPr id="220" name="Image 219" descr="phase de la lune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26</xdr:row>
      <xdr:rowOff>114300</xdr:rowOff>
    </xdr:from>
    <xdr:to>
      <xdr:col>11</xdr:col>
      <xdr:colOff>384893</xdr:colOff>
      <xdr:row>26</xdr:row>
      <xdr:rowOff>388620</xdr:rowOff>
    </xdr:to>
    <xdr:pic>
      <xdr:nvPicPr>
        <xdr:cNvPr id="221" name="Image 220" descr="phase de la lune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26</xdr:row>
      <xdr:rowOff>114300</xdr:rowOff>
    </xdr:from>
    <xdr:to>
      <xdr:col>12</xdr:col>
      <xdr:colOff>384893</xdr:colOff>
      <xdr:row>26</xdr:row>
      <xdr:rowOff>388620</xdr:rowOff>
    </xdr:to>
    <xdr:pic>
      <xdr:nvPicPr>
        <xdr:cNvPr id="222" name="Image 221" descr="phase de la lune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26</xdr:row>
      <xdr:rowOff>114300</xdr:rowOff>
    </xdr:from>
    <xdr:to>
      <xdr:col>13</xdr:col>
      <xdr:colOff>385445</xdr:colOff>
      <xdr:row>26</xdr:row>
      <xdr:rowOff>388620</xdr:rowOff>
    </xdr:to>
    <xdr:pic>
      <xdr:nvPicPr>
        <xdr:cNvPr id="223" name="Image 222" descr="phase de la lune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26</xdr:row>
      <xdr:rowOff>114300</xdr:rowOff>
    </xdr:from>
    <xdr:to>
      <xdr:col>14</xdr:col>
      <xdr:colOff>385445</xdr:colOff>
      <xdr:row>26</xdr:row>
      <xdr:rowOff>388620</xdr:rowOff>
    </xdr:to>
    <xdr:pic>
      <xdr:nvPicPr>
        <xdr:cNvPr id="224" name="Image 223" descr="phase de la lune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26</xdr:row>
      <xdr:rowOff>133350</xdr:rowOff>
    </xdr:from>
    <xdr:to>
      <xdr:col>15</xdr:col>
      <xdr:colOff>404495</xdr:colOff>
      <xdr:row>26</xdr:row>
      <xdr:rowOff>407670</xdr:rowOff>
    </xdr:to>
    <xdr:pic>
      <xdr:nvPicPr>
        <xdr:cNvPr id="225" name="Image 224" descr="phase de la lune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725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27</xdr:row>
      <xdr:rowOff>114300</xdr:rowOff>
    </xdr:from>
    <xdr:to>
      <xdr:col>9</xdr:col>
      <xdr:colOff>385445</xdr:colOff>
      <xdr:row>27</xdr:row>
      <xdr:rowOff>388620</xdr:rowOff>
    </xdr:to>
    <xdr:pic>
      <xdr:nvPicPr>
        <xdr:cNvPr id="226" name="Image 225" descr="phase de la lune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27</xdr:row>
      <xdr:rowOff>114300</xdr:rowOff>
    </xdr:from>
    <xdr:to>
      <xdr:col>10</xdr:col>
      <xdr:colOff>385445</xdr:colOff>
      <xdr:row>27</xdr:row>
      <xdr:rowOff>388620</xdr:rowOff>
    </xdr:to>
    <xdr:pic>
      <xdr:nvPicPr>
        <xdr:cNvPr id="227" name="Image 226" descr="phase de la lune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27</xdr:row>
      <xdr:rowOff>114300</xdr:rowOff>
    </xdr:from>
    <xdr:to>
      <xdr:col>11</xdr:col>
      <xdr:colOff>385445</xdr:colOff>
      <xdr:row>27</xdr:row>
      <xdr:rowOff>388620</xdr:rowOff>
    </xdr:to>
    <xdr:pic>
      <xdr:nvPicPr>
        <xdr:cNvPr id="228" name="Image 227" descr="phase de la lune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27</xdr:row>
      <xdr:rowOff>114300</xdr:rowOff>
    </xdr:from>
    <xdr:to>
      <xdr:col>12</xdr:col>
      <xdr:colOff>384893</xdr:colOff>
      <xdr:row>27</xdr:row>
      <xdr:rowOff>388620</xdr:rowOff>
    </xdr:to>
    <xdr:pic>
      <xdr:nvPicPr>
        <xdr:cNvPr id="229" name="Image 228" descr="phase de la lune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27</xdr:row>
      <xdr:rowOff>114300</xdr:rowOff>
    </xdr:from>
    <xdr:to>
      <xdr:col>13</xdr:col>
      <xdr:colOff>384893</xdr:colOff>
      <xdr:row>27</xdr:row>
      <xdr:rowOff>388620</xdr:rowOff>
    </xdr:to>
    <xdr:pic>
      <xdr:nvPicPr>
        <xdr:cNvPr id="230" name="Image 229" descr="phase de la lune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27</xdr:row>
      <xdr:rowOff>114300</xdr:rowOff>
    </xdr:from>
    <xdr:to>
      <xdr:col>14</xdr:col>
      <xdr:colOff>385445</xdr:colOff>
      <xdr:row>27</xdr:row>
      <xdr:rowOff>388620</xdr:rowOff>
    </xdr:to>
    <xdr:pic>
      <xdr:nvPicPr>
        <xdr:cNvPr id="231" name="Image 230" descr="phase de la lune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27</xdr:row>
      <xdr:rowOff>133350</xdr:rowOff>
    </xdr:from>
    <xdr:to>
      <xdr:col>15</xdr:col>
      <xdr:colOff>404495</xdr:colOff>
      <xdr:row>27</xdr:row>
      <xdr:rowOff>407670</xdr:rowOff>
    </xdr:to>
    <xdr:pic>
      <xdr:nvPicPr>
        <xdr:cNvPr id="232" name="Image 231" descr="phase de la lune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182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28</xdr:row>
      <xdr:rowOff>114300</xdr:rowOff>
    </xdr:from>
    <xdr:to>
      <xdr:col>9</xdr:col>
      <xdr:colOff>404495</xdr:colOff>
      <xdr:row>28</xdr:row>
      <xdr:rowOff>388620</xdr:rowOff>
    </xdr:to>
    <xdr:pic>
      <xdr:nvPicPr>
        <xdr:cNvPr id="233" name="Image 232" descr="phase de la lune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28</xdr:row>
      <xdr:rowOff>114300</xdr:rowOff>
    </xdr:from>
    <xdr:to>
      <xdr:col>10</xdr:col>
      <xdr:colOff>404495</xdr:colOff>
      <xdr:row>28</xdr:row>
      <xdr:rowOff>388620</xdr:rowOff>
    </xdr:to>
    <xdr:pic>
      <xdr:nvPicPr>
        <xdr:cNvPr id="234" name="Image 233" descr="phase de la lune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28</xdr:row>
      <xdr:rowOff>114300</xdr:rowOff>
    </xdr:from>
    <xdr:to>
      <xdr:col>11</xdr:col>
      <xdr:colOff>404495</xdr:colOff>
      <xdr:row>28</xdr:row>
      <xdr:rowOff>388620</xdr:rowOff>
    </xdr:to>
    <xdr:pic>
      <xdr:nvPicPr>
        <xdr:cNvPr id="235" name="Image 234" descr="phase de la lune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28</xdr:row>
      <xdr:rowOff>114300</xdr:rowOff>
    </xdr:from>
    <xdr:to>
      <xdr:col>12</xdr:col>
      <xdr:colOff>404495</xdr:colOff>
      <xdr:row>28</xdr:row>
      <xdr:rowOff>388620</xdr:rowOff>
    </xdr:to>
    <xdr:pic>
      <xdr:nvPicPr>
        <xdr:cNvPr id="236" name="Image 235" descr="phase de la lune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28</xdr:row>
      <xdr:rowOff>114300</xdr:rowOff>
    </xdr:from>
    <xdr:to>
      <xdr:col>13</xdr:col>
      <xdr:colOff>403943</xdr:colOff>
      <xdr:row>28</xdr:row>
      <xdr:rowOff>388620</xdr:rowOff>
    </xdr:to>
    <xdr:pic>
      <xdr:nvPicPr>
        <xdr:cNvPr id="237" name="Image 236" descr="phase de la lune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28</xdr:row>
      <xdr:rowOff>114300</xdr:rowOff>
    </xdr:from>
    <xdr:to>
      <xdr:col>14</xdr:col>
      <xdr:colOff>403943</xdr:colOff>
      <xdr:row>28</xdr:row>
      <xdr:rowOff>388620</xdr:rowOff>
    </xdr:to>
    <xdr:pic>
      <xdr:nvPicPr>
        <xdr:cNvPr id="238" name="Image 237" descr="phase de la lune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28</xdr:row>
      <xdr:rowOff>133350</xdr:rowOff>
    </xdr:from>
    <xdr:to>
      <xdr:col>15</xdr:col>
      <xdr:colOff>404495</xdr:colOff>
      <xdr:row>28</xdr:row>
      <xdr:rowOff>407670</xdr:rowOff>
    </xdr:to>
    <xdr:pic>
      <xdr:nvPicPr>
        <xdr:cNvPr id="239" name="Image 238" descr="phase de la lune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639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29</xdr:row>
      <xdr:rowOff>114300</xdr:rowOff>
    </xdr:from>
    <xdr:to>
      <xdr:col>9</xdr:col>
      <xdr:colOff>404495</xdr:colOff>
      <xdr:row>29</xdr:row>
      <xdr:rowOff>388620</xdr:rowOff>
    </xdr:to>
    <xdr:pic>
      <xdr:nvPicPr>
        <xdr:cNvPr id="240" name="Image 239" descr="phase de la lune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29</xdr:row>
      <xdr:rowOff>114300</xdr:rowOff>
    </xdr:from>
    <xdr:to>
      <xdr:col>10</xdr:col>
      <xdr:colOff>404495</xdr:colOff>
      <xdr:row>29</xdr:row>
      <xdr:rowOff>388620</xdr:rowOff>
    </xdr:to>
    <xdr:pic>
      <xdr:nvPicPr>
        <xdr:cNvPr id="241" name="Image 240" descr="phase de la lune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29</xdr:row>
      <xdr:rowOff>114300</xdr:rowOff>
    </xdr:from>
    <xdr:to>
      <xdr:col>11</xdr:col>
      <xdr:colOff>404495</xdr:colOff>
      <xdr:row>29</xdr:row>
      <xdr:rowOff>388620</xdr:rowOff>
    </xdr:to>
    <xdr:pic>
      <xdr:nvPicPr>
        <xdr:cNvPr id="242" name="Image 241" descr="phase de la lune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29</xdr:row>
      <xdr:rowOff>114300</xdr:rowOff>
    </xdr:from>
    <xdr:to>
      <xdr:col>12</xdr:col>
      <xdr:colOff>404495</xdr:colOff>
      <xdr:row>29</xdr:row>
      <xdr:rowOff>388620</xdr:rowOff>
    </xdr:to>
    <xdr:pic>
      <xdr:nvPicPr>
        <xdr:cNvPr id="243" name="Image 242" descr="phase de la lune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29</xdr:row>
      <xdr:rowOff>114300</xdr:rowOff>
    </xdr:from>
    <xdr:to>
      <xdr:col>13</xdr:col>
      <xdr:colOff>404495</xdr:colOff>
      <xdr:row>29</xdr:row>
      <xdr:rowOff>388620</xdr:rowOff>
    </xdr:to>
    <xdr:pic>
      <xdr:nvPicPr>
        <xdr:cNvPr id="244" name="Image 243" descr="phase de la lune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29</xdr:row>
      <xdr:rowOff>114300</xdr:rowOff>
    </xdr:from>
    <xdr:to>
      <xdr:col>14</xdr:col>
      <xdr:colOff>404495</xdr:colOff>
      <xdr:row>29</xdr:row>
      <xdr:rowOff>388620</xdr:rowOff>
    </xdr:to>
    <xdr:pic>
      <xdr:nvPicPr>
        <xdr:cNvPr id="245" name="Image 244" descr="phase de la lune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25</xdr:row>
      <xdr:rowOff>114300</xdr:rowOff>
    </xdr:from>
    <xdr:to>
      <xdr:col>23</xdr:col>
      <xdr:colOff>414020</xdr:colOff>
      <xdr:row>25</xdr:row>
      <xdr:rowOff>379095</xdr:rowOff>
    </xdr:to>
    <xdr:pic>
      <xdr:nvPicPr>
        <xdr:cNvPr id="246" name="Image 245" descr="phase de la lune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12490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26</xdr:row>
      <xdr:rowOff>114300</xdr:rowOff>
    </xdr:from>
    <xdr:to>
      <xdr:col>17</xdr:col>
      <xdr:colOff>404495</xdr:colOff>
      <xdr:row>26</xdr:row>
      <xdr:rowOff>388620</xdr:rowOff>
    </xdr:to>
    <xdr:pic>
      <xdr:nvPicPr>
        <xdr:cNvPr id="247" name="Image 246" descr="phase de la lune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26</xdr:row>
      <xdr:rowOff>114300</xdr:rowOff>
    </xdr:from>
    <xdr:to>
      <xdr:col>18</xdr:col>
      <xdr:colOff>404495</xdr:colOff>
      <xdr:row>26</xdr:row>
      <xdr:rowOff>388620</xdr:rowOff>
    </xdr:to>
    <xdr:pic>
      <xdr:nvPicPr>
        <xdr:cNvPr id="248" name="Image 247" descr="phase de la lune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26</xdr:row>
      <xdr:rowOff>114300</xdr:rowOff>
    </xdr:from>
    <xdr:to>
      <xdr:col>19</xdr:col>
      <xdr:colOff>404495</xdr:colOff>
      <xdr:row>26</xdr:row>
      <xdr:rowOff>388620</xdr:rowOff>
    </xdr:to>
    <xdr:pic>
      <xdr:nvPicPr>
        <xdr:cNvPr id="249" name="Image 248" descr="phase de la lune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26</xdr:row>
      <xdr:rowOff>114300</xdr:rowOff>
    </xdr:from>
    <xdr:to>
      <xdr:col>20</xdr:col>
      <xdr:colOff>403943</xdr:colOff>
      <xdr:row>26</xdr:row>
      <xdr:rowOff>388620</xdr:rowOff>
    </xdr:to>
    <xdr:pic>
      <xdr:nvPicPr>
        <xdr:cNvPr id="250" name="Image 249" descr="phase de la lune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26</xdr:row>
      <xdr:rowOff>114300</xdr:rowOff>
    </xdr:from>
    <xdr:to>
      <xdr:col>21</xdr:col>
      <xdr:colOff>403943</xdr:colOff>
      <xdr:row>26</xdr:row>
      <xdr:rowOff>388620</xdr:rowOff>
    </xdr:to>
    <xdr:pic>
      <xdr:nvPicPr>
        <xdr:cNvPr id="251" name="Image 250" descr="phase de la lune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26</xdr:row>
      <xdr:rowOff>114300</xdr:rowOff>
    </xdr:from>
    <xdr:to>
      <xdr:col>22</xdr:col>
      <xdr:colOff>404495</xdr:colOff>
      <xdr:row>26</xdr:row>
      <xdr:rowOff>388620</xdr:rowOff>
    </xdr:to>
    <xdr:pic>
      <xdr:nvPicPr>
        <xdr:cNvPr id="252" name="Image 251" descr="phase de la lune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26</xdr:row>
      <xdr:rowOff>114300</xdr:rowOff>
    </xdr:from>
    <xdr:to>
      <xdr:col>23</xdr:col>
      <xdr:colOff>414020</xdr:colOff>
      <xdr:row>26</xdr:row>
      <xdr:rowOff>388620</xdr:rowOff>
    </xdr:to>
    <xdr:pic>
      <xdr:nvPicPr>
        <xdr:cNvPr id="253" name="Image 252" descr="phase de la lune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27</xdr:row>
      <xdr:rowOff>114300</xdr:rowOff>
    </xdr:from>
    <xdr:to>
      <xdr:col>17</xdr:col>
      <xdr:colOff>404495</xdr:colOff>
      <xdr:row>27</xdr:row>
      <xdr:rowOff>388620</xdr:rowOff>
    </xdr:to>
    <xdr:pic>
      <xdr:nvPicPr>
        <xdr:cNvPr id="254" name="Image 253" descr="phase de la lune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27</xdr:row>
      <xdr:rowOff>114300</xdr:rowOff>
    </xdr:from>
    <xdr:to>
      <xdr:col>18</xdr:col>
      <xdr:colOff>404495</xdr:colOff>
      <xdr:row>27</xdr:row>
      <xdr:rowOff>388620</xdr:rowOff>
    </xdr:to>
    <xdr:pic>
      <xdr:nvPicPr>
        <xdr:cNvPr id="255" name="Image 254" descr="phase de la lune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27</xdr:row>
      <xdr:rowOff>114300</xdr:rowOff>
    </xdr:from>
    <xdr:to>
      <xdr:col>19</xdr:col>
      <xdr:colOff>404495</xdr:colOff>
      <xdr:row>27</xdr:row>
      <xdr:rowOff>388620</xdr:rowOff>
    </xdr:to>
    <xdr:pic>
      <xdr:nvPicPr>
        <xdr:cNvPr id="256" name="Image 255" descr="phase de la lune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27</xdr:row>
      <xdr:rowOff>114300</xdr:rowOff>
    </xdr:from>
    <xdr:to>
      <xdr:col>20</xdr:col>
      <xdr:colOff>404495</xdr:colOff>
      <xdr:row>27</xdr:row>
      <xdr:rowOff>388620</xdr:rowOff>
    </xdr:to>
    <xdr:pic>
      <xdr:nvPicPr>
        <xdr:cNvPr id="257" name="Image 256" descr="phase de la lune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27</xdr:row>
      <xdr:rowOff>114300</xdr:rowOff>
    </xdr:from>
    <xdr:to>
      <xdr:col>21</xdr:col>
      <xdr:colOff>403943</xdr:colOff>
      <xdr:row>27</xdr:row>
      <xdr:rowOff>388620</xdr:rowOff>
    </xdr:to>
    <xdr:pic>
      <xdr:nvPicPr>
        <xdr:cNvPr id="258" name="Image 257" descr="phase de la lune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27</xdr:row>
      <xdr:rowOff>114300</xdr:rowOff>
    </xdr:from>
    <xdr:to>
      <xdr:col>22</xdr:col>
      <xdr:colOff>403943</xdr:colOff>
      <xdr:row>27</xdr:row>
      <xdr:rowOff>388620</xdr:rowOff>
    </xdr:to>
    <xdr:pic>
      <xdr:nvPicPr>
        <xdr:cNvPr id="259" name="Image 258" descr="phase de la lune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27</xdr:row>
      <xdr:rowOff>114300</xdr:rowOff>
    </xdr:from>
    <xdr:to>
      <xdr:col>23</xdr:col>
      <xdr:colOff>414020</xdr:colOff>
      <xdr:row>27</xdr:row>
      <xdr:rowOff>388620</xdr:rowOff>
    </xdr:to>
    <xdr:pic>
      <xdr:nvPicPr>
        <xdr:cNvPr id="260" name="Image 259" descr="phase de la lune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28</xdr:row>
      <xdr:rowOff>114300</xdr:rowOff>
    </xdr:from>
    <xdr:to>
      <xdr:col>17</xdr:col>
      <xdr:colOff>404495</xdr:colOff>
      <xdr:row>28</xdr:row>
      <xdr:rowOff>388620</xdr:rowOff>
    </xdr:to>
    <xdr:pic>
      <xdr:nvPicPr>
        <xdr:cNvPr id="261" name="Image 260" descr="phase de la lune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28</xdr:row>
      <xdr:rowOff>114300</xdr:rowOff>
    </xdr:from>
    <xdr:to>
      <xdr:col>18</xdr:col>
      <xdr:colOff>404495</xdr:colOff>
      <xdr:row>28</xdr:row>
      <xdr:rowOff>388620</xdr:rowOff>
    </xdr:to>
    <xdr:pic>
      <xdr:nvPicPr>
        <xdr:cNvPr id="262" name="Image 261" descr="phase de la lune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28</xdr:row>
      <xdr:rowOff>114300</xdr:rowOff>
    </xdr:from>
    <xdr:to>
      <xdr:col>19</xdr:col>
      <xdr:colOff>404495</xdr:colOff>
      <xdr:row>28</xdr:row>
      <xdr:rowOff>388620</xdr:rowOff>
    </xdr:to>
    <xdr:pic>
      <xdr:nvPicPr>
        <xdr:cNvPr id="263" name="Image 262" descr="phase de la lune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28</xdr:row>
      <xdr:rowOff>114300</xdr:rowOff>
    </xdr:from>
    <xdr:to>
      <xdr:col>20</xdr:col>
      <xdr:colOff>404495</xdr:colOff>
      <xdr:row>28</xdr:row>
      <xdr:rowOff>388620</xdr:rowOff>
    </xdr:to>
    <xdr:pic>
      <xdr:nvPicPr>
        <xdr:cNvPr id="264" name="Image 263" descr="phase de la lune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28</xdr:row>
      <xdr:rowOff>114300</xdr:rowOff>
    </xdr:from>
    <xdr:to>
      <xdr:col>21</xdr:col>
      <xdr:colOff>404495</xdr:colOff>
      <xdr:row>28</xdr:row>
      <xdr:rowOff>388620</xdr:rowOff>
    </xdr:to>
    <xdr:pic>
      <xdr:nvPicPr>
        <xdr:cNvPr id="265" name="Image 264" descr="phase de la lune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28</xdr:row>
      <xdr:rowOff>114300</xdr:rowOff>
    </xdr:from>
    <xdr:to>
      <xdr:col>22</xdr:col>
      <xdr:colOff>403943</xdr:colOff>
      <xdr:row>28</xdr:row>
      <xdr:rowOff>388620</xdr:rowOff>
    </xdr:to>
    <xdr:pic>
      <xdr:nvPicPr>
        <xdr:cNvPr id="266" name="Image 265" descr="phase de la lune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28</xdr:row>
      <xdr:rowOff>114300</xdr:rowOff>
    </xdr:from>
    <xdr:to>
      <xdr:col>23</xdr:col>
      <xdr:colOff>413468</xdr:colOff>
      <xdr:row>28</xdr:row>
      <xdr:rowOff>388620</xdr:rowOff>
    </xdr:to>
    <xdr:pic>
      <xdr:nvPicPr>
        <xdr:cNvPr id="267" name="Image 266" descr="phase de la lune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29</xdr:row>
      <xdr:rowOff>114300</xdr:rowOff>
    </xdr:from>
    <xdr:to>
      <xdr:col>17</xdr:col>
      <xdr:colOff>404495</xdr:colOff>
      <xdr:row>29</xdr:row>
      <xdr:rowOff>388620</xdr:rowOff>
    </xdr:to>
    <xdr:pic>
      <xdr:nvPicPr>
        <xdr:cNvPr id="268" name="Image 267" descr="phase de la lune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29</xdr:row>
      <xdr:rowOff>114300</xdr:rowOff>
    </xdr:from>
    <xdr:to>
      <xdr:col>18</xdr:col>
      <xdr:colOff>404495</xdr:colOff>
      <xdr:row>29</xdr:row>
      <xdr:rowOff>388620</xdr:rowOff>
    </xdr:to>
    <xdr:pic>
      <xdr:nvPicPr>
        <xdr:cNvPr id="269" name="Image 268" descr="phase de la lune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29</xdr:row>
      <xdr:rowOff>114300</xdr:rowOff>
    </xdr:from>
    <xdr:to>
      <xdr:col>19</xdr:col>
      <xdr:colOff>404495</xdr:colOff>
      <xdr:row>29</xdr:row>
      <xdr:rowOff>388620</xdr:rowOff>
    </xdr:to>
    <xdr:pic>
      <xdr:nvPicPr>
        <xdr:cNvPr id="270" name="Image 269" descr="phase de la lune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29</xdr:row>
      <xdr:rowOff>114300</xdr:rowOff>
    </xdr:from>
    <xdr:to>
      <xdr:col>20</xdr:col>
      <xdr:colOff>404495</xdr:colOff>
      <xdr:row>29</xdr:row>
      <xdr:rowOff>388620</xdr:rowOff>
    </xdr:to>
    <xdr:pic>
      <xdr:nvPicPr>
        <xdr:cNvPr id="271" name="Image 270" descr="phase de la lune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29</xdr:row>
      <xdr:rowOff>114300</xdr:rowOff>
    </xdr:from>
    <xdr:to>
      <xdr:col>21</xdr:col>
      <xdr:colOff>404495</xdr:colOff>
      <xdr:row>29</xdr:row>
      <xdr:rowOff>388620</xdr:rowOff>
    </xdr:to>
    <xdr:pic>
      <xdr:nvPicPr>
        <xdr:cNvPr id="272" name="Image 271" descr="phase de la lune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29</xdr:row>
      <xdr:rowOff>114300</xdr:rowOff>
    </xdr:from>
    <xdr:to>
      <xdr:col>22</xdr:col>
      <xdr:colOff>404495</xdr:colOff>
      <xdr:row>29</xdr:row>
      <xdr:rowOff>388620</xdr:rowOff>
    </xdr:to>
    <xdr:pic>
      <xdr:nvPicPr>
        <xdr:cNvPr id="273" name="Image 272" descr="phase de la lune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29</xdr:row>
      <xdr:rowOff>114300</xdr:rowOff>
    </xdr:from>
    <xdr:to>
      <xdr:col>23</xdr:col>
      <xdr:colOff>414020</xdr:colOff>
      <xdr:row>29</xdr:row>
      <xdr:rowOff>388620</xdr:rowOff>
    </xdr:to>
    <xdr:pic>
      <xdr:nvPicPr>
        <xdr:cNvPr id="274" name="Image 273" descr="phase de la lune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30</xdr:row>
      <xdr:rowOff>114300</xdr:rowOff>
    </xdr:from>
    <xdr:to>
      <xdr:col>17</xdr:col>
      <xdr:colOff>404495</xdr:colOff>
      <xdr:row>30</xdr:row>
      <xdr:rowOff>379095</xdr:rowOff>
    </xdr:to>
    <xdr:pic>
      <xdr:nvPicPr>
        <xdr:cNvPr id="275" name="Image 274" descr="phase de la lune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35350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34</xdr:row>
      <xdr:rowOff>114300</xdr:rowOff>
    </xdr:from>
    <xdr:to>
      <xdr:col>2</xdr:col>
      <xdr:colOff>375920</xdr:colOff>
      <xdr:row>34</xdr:row>
      <xdr:rowOff>388620</xdr:rowOff>
    </xdr:to>
    <xdr:pic>
      <xdr:nvPicPr>
        <xdr:cNvPr id="276" name="Image 275" descr="phase de la lune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34</xdr:row>
      <xdr:rowOff>114300</xdr:rowOff>
    </xdr:from>
    <xdr:to>
      <xdr:col>3</xdr:col>
      <xdr:colOff>375920</xdr:colOff>
      <xdr:row>34</xdr:row>
      <xdr:rowOff>388620</xdr:rowOff>
    </xdr:to>
    <xdr:pic>
      <xdr:nvPicPr>
        <xdr:cNvPr id="277" name="Image 276" descr="phase de la lune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34</xdr:row>
      <xdr:rowOff>114300</xdr:rowOff>
    </xdr:from>
    <xdr:to>
      <xdr:col>4</xdr:col>
      <xdr:colOff>375920</xdr:colOff>
      <xdr:row>34</xdr:row>
      <xdr:rowOff>388620</xdr:rowOff>
    </xdr:to>
    <xdr:pic>
      <xdr:nvPicPr>
        <xdr:cNvPr id="278" name="Image 277" descr="phase de la lune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34</xdr:row>
      <xdr:rowOff>114300</xdr:rowOff>
    </xdr:from>
    <xdr:to>
      <xdr:col>5</xdr:col>
      <xdr:colOff>375920</xdr:colOff>
      <xdr:row>34</xdr:row>
      <xdr:rowOff>388620</xdr:rowOff>
    </xdr:to>
    <xdr:pic>
      <xdr:nvPicPr>
        <xdr:cNvPr id="279" name="Image 278" descr="phase de la lune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34</xdr:row>
      <xdr:rowOff>114300</xdr:rowOff>
    </xdr:from>
    <xdr:to>
      <xdr:col>6</xdr:col>
      <xdr:colOff>375368</xdr:colOff>
      <xdr:row>34</xdr:row>
      <xdr:rowOff>388620</xdr:rowOff>
    </xdr:to>
    <xdr:pic>
      <xdr:nvPicPr>
        <xdr:cNvPr id="280" name="Image 279" descr="phase de la lune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139700</xdr:colOff>
      <xdr:row>34</xdr:row>
      <xdr:rowOff>123825</xdr:rowOff>
    </xdr:from>
    <xdr:to>
      <xdr:col>7</xdr:col>
      <xdr:colOff>413468</xdr:colOff>
      <xdr:row>34</xdr:row>
      <xdr:rowOff>398145</xdr:rowOff>
    </xdr:to>
    <xdr:pic>
      <xdr:nvPicPr>
        <xdr:cNvPr id="281" name="Image 280" descr="phase de la lune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5116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35</xdr:row>
      <xdr:rowOff>114300</xdr:rowOff>
    </xdr:from>
    <xdr:to>
      <xdr:col>1</xdr:col>
      <xdr:colOff>375920</xdr:colOff>
      <xdr:row>35</xdr:row>
      <xdr:rowOff>388620</xdr:rowOff>
    </xdr:to>
    <xdr:pic>
      <xdr:nvPicPr>
        <xdr:cNvPr id="282" name="Image 281" descr="phase de la lune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35</xdr:row>
      <xdr:rowOff>114300</xdr:rowOff>
    </xdr:from>
    <xdr:to>
      <xdr:col>2</xdr:col>
      <xdr:colOff>375920</xdr:colOff>
      <xdr:row>35</xdr:row>
      <xdr:rowOff>388620</xdr:rowOff>
    </xdr:to>
    <xdr:pic>
      <xdr:nvPicPr>
        <xdr:cNvPr id="283" name="Image 282" descr="phase de la lune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35</xdr:row>
      <xdr:rowOff>114300</xdr:rowOff>
    </xdr:from>
    <xdr:to>
      <xdr:col>3</xdr:col>
      <xdr:colOff>375920</xdr:colOff>
      <xdr:row>35</xdr:row>
      <xdr:rowOff>388620</xdr:rowOff>
    </xdr:to>
    <xdr:pic>
      <xdr:nvPicPr>
        <xdr:cNvPr id="284" name="Image 283" descr="phase de la lune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35</xdr:row>
      <xdr:rowOff>114300</xdr:rowOff>
    </xdr:from>
    <xdr:to>
      <xdr:col>4</xdr:col>
      <xdr:colOff>375920</xdr:colOff>
      <xdr:row>35</xdr:row>
      <xdr:rowOff>388620</xdr:rowOff>
    </xdr:to>
    <xdr:pic>
      <xdr:nvPicPr>
        <xdr:cNvPr id="285" name="Image 284" descr="phase de la lune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35</xdr:row>
      <xdr:rowOff>114300</xdr:rowOff>
    </xdr:from>
    <xdr:to>
      <xdr:col>5</xdr:col>
      <xdr:colOff>375920</xdr:colOff>
      <xdr:row>35</xdr:row>
      <xdr:rowOff>388620</xdr:rowOff>
    </xdr:to>
    <xdr:pic>
      <xdr:nvPicPr>
        <xdr:cNvPr id="286" name="Image 285" descr="phase de la lune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35</xdr:row>
      <xdr:rowOff>114300</xdr:rowOff>
    </xdr:from>
    <xdr:to>
      <xdr:col>6</xdr:col>
      <xdr:colOff>375920</xdr:colOff>
      <xdr:row>35</xdr:row>
      <xdr:rowOff>388620</xdr:rowOff>
    </xdr:to>
    <xdr:pic>
      <xdr:nvPicPr>
        <xdr:cNvPr id="287" name="Image 286" descr="phase de la lune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139700</xdr:colOff>
      <xdr:row>35</xdr:row>
      <xdr:rowOff>123825</xdr:rowOff>
    </xdr:from>
    <xdr:to>
      <xdr:col>7</xdr:col>
      <xdr:colOff>413468</xdr:colOff>
      <xdr:row>35</xdr:row>
      <xdr:rowOff>398145</xdr:rowOff>
    </xdr:to>
    <xdr:pic>
      <xdr:nvPicPr>
        <xdr:cNvPr id="288" name="Image 287" descr="phase de la lune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5573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36</xdr:row>
      <xdr:rowOff>114300</xdr:rowOff>
    </xdr:from>
    <xdr:to>
      <xdr:col>1</xdr:col>
      <xdr:colOff>375368</xdr:colOff>
      <xdr:row>36</xdr:row>
      <xdr:rowOff>388620</xdr:rowOff>
    </xdr:to>
    <xdr:pic>
      <xdr:nvPicPr>
        <xdr:cNvPr id="289" name="Image 288" descr="phase de la lune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36</xdr:row>
      <xdr:rowOff>114300</xdr:rowOff>
    </xdr:from>
    <xdr:to>
      <xdr:col>2</xdr:col>
      <xdr:colOff>375920</xdr:colOff>
      <xdr:row>36</xdr:row>
      <xdr:rowOff>388620</xdr:rowOff>
    </xdr:to>
    <xdr:pic>
      <xdr:nvPicPr>
        <xdr:cNvPr id="290" name="Image 289" descr="phase de la lune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36</xdr:row>
      <xdr:rowOff>114300</xdr:rowOff>
    </xdr:from>
    <xdr:to>
      <xdr:col>3</xdr:col>
      <xdr:colOff>375920</xdr:colOff>
      <xdr:row>36</xdr:row>
      <xdr:rowOff>388620</xdr:rowOff>
    </xdr:to>
    <xdr:pic>
      <xdr:nvPicPr>
        <xdr:cNvPr id="291" name="Image 290" descr="phase de la lune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36</xdr:row>
      <xdr:rowOff>114300</xdr:rowOff>
    </xdr:from>
    <xdr:to>
      <xdr:col>4</xdr:col>
      <xdr:colOff>375920</xdr:colOff>
      <xdr:row>36</xdr:row>
      <xdr:rowOff>388620</xdr:rowOff>
    </xdr:to>
    <xdr:pic>
      <xdr:nvPicPr>
        <xdr:cNvPr id="292" name="Image 291" descr="phase de la lune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36</xdr:row>
      <xdr:rowOff>114300</xdr:rowOff>
    </xdr:from>
    <xdr:to>
      <xdr:col>5</xdr:col>
      <xdr:colOff>375920</xdr:colOff>
      <xdr:row>36</xdr:row>
      <xdr:rowOff>388620</xdr:rowOff>
    </xdr:to>
    <xdr:pic>
      <xdr:nvPicPr>
        <xdr:cNvPr id="293" name="Image 292" descr="phase de la lune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36</xdr:row>
      <xdr:rowOff>114300</xdr:rowOff>
    </xdr:from>
    <xdr:to>
      <xdr:col>6</xdr:col>
      <xdr:colOff>375920</xdr:colOff>
      <xdr:row>36</xdr:row>
      <xdr:rowOff>388620</xdr:rowOff>
    </xdr:to>
    <xdr:pic>
      <xdr:nvPicPr>
        <xdr:cNvPr id="294" name="Image 293" descr="phase de la lune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139700</xdr:colOff>
      <xdr:row>36</xdr:row>
      <xdr:rowOff>123825</xdr:rowOff>
    </xdr:from>
    <xdr:to>
      <xdr:col>7</xdr:col>
      <xdr:colOff>414020</xdr:colOff>
      <xdr:row>36</xdr:row>
      <xdr:rowOff>398145</xdr:rowOff>
    </xdr:to>
    <xdr:pic>
      <xdr:nvPicPr>
        <xdr:cNvPr id="295" name="Image 294" descr="phase de la lune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030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37</xdr:row>
      <xdr:rowOff>114300</xdr:rowOff>
    </xdr:from>
    <xdr:to>
      <xdr:col>1</xdr:col>
      <xdr:colOff>375368</xdr:colOff>
      <xdr:row>37</xdr:row>
      <xdr:rowOff>388620</xdr:rowOff>
    </xdr:to>
    <xdr:pic>
      <xdr:nvPicPr>
        <xdr:cNvPr id="296" name="Image 295" descr="phase de la lune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37</xdr:row>
      <xdr:rowOff>114300</xdr:rowOff>
    </xdr:from>
    <xdr:to>
      <xdr:col>2</xdr:col>
      <xdr:colOff>375368</xdr:colOff>
      <xdr:row>37</xdr:row>
      <xdr:rowOff>388620</xdr:rowOff>
    </xdr:to>
    <xdr:pic>
      <xdr:nvPicPr>
        <xdr:cNvPr id="297" name="Image 296" descr="phase de la lune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37</xdr:row>
      <xdr:rowOff>114300</xdr:rowOff>
    </xdr:from>
    <xdr:to>
      <xdr:col>3</xdr:col>
      <xdr:colOff>375920</xdr:colOff>
      <xdr:row>37</xdr:row>
      <xdr:rowOff>388620</xdr:rowOff>
    </xdr:to>
    <xdr:pic>
      <xdr:nvPicPr>
        <xdr:cNvPr id="298" name="Image 297" descr="phase de la lune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37</xdr:row>
      <xdr:rowOff>114300</xdr:rowOff>
    </xdr:from>
    <xdr:to>
      <xdr:col>4</xdr:col>
      <xdr:colOff>375920</xdr:colOff>
      <xdr:row>37</xdr:row>
      <xdr:rowOff>388620</xdr:rowOff>
    </xdr:to>
    <xdr:pic>
      <xdr:nvPicPr>
        <xdr:cNvPr id="299" name="Image 298" descr="phase de la lune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37</xdr:row>
      <xdr:rowOff>114300</xdr:rowOff>
    </xdr:from>
    <xdr:to>
      <xdr:col>5</xdr:col>
      <xdr:colOff>375920</xdr:colOff>
      <xdr:row>37</xdr:row>
      <xdr:rowOff>388620</xdr:rowOff>
    </xdr:to>
    <xdr:pic>
      <xdr:nvPicPr>
        <xdr:cNvPr id="300" name="Image 299" descr="phase de la lune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37</xdr:row>
      <xdr:rowOff>114300</xdr:rowOff>
    </xdr:from>
    <xdr:to>
      <xdr:col>6</xdr:col>
      <xdr:colOff>375920</xdr:colOff>
      <xdr:row>37</xdr:row>
      <xdr:rowOff>388620</xdr:rowOff>
    </xdr:to>
    <xdr:pic>
      <xdr:nvPicPr>
        <xdr:cNvPr id="301" name="Image 300" descr="phase de la lune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139700</xdr:colOff>
      <xdr:row>37</xdr:row>
      <xdr:rowOff>123825</xdr:rowOff>
    </xdr:from>
    <xdr:to>
      <xdr:col>7</xdr:col>
      <xdr:colOff>414020</xdr:colOff>
      <xdr:row>37</xdr:row>
      <xdr:rowOff>398145</xdr:rowOff>
    </xdr:to>
    <xdr:pic>
      <xdr:nvPicPr>
        <xdr:cNvPr id="302" name="Image 301" descr="phase de la lune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8650" y="16487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38</xdr:row>
      <xdr:rowOff>114300</xdr:rowOff>
    </xdr:from>
    <xdr:to>
      <xdr:col>1</xdr:col>
      <xdr:colOff>375920</xdr:colOff>
      <xdr:row>38</xdr:row>
      <xdr:rowOff>388620</xdr:rowOff>
    </xdr:to>
    <xdr:pic>
      <xdr:nvPicPr>
        <xdr:cNvPr id="303" name="Image 302" descr="phase de la lune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38</xdr:row>
      <xdr:rowOff>114300</xdr:rowOff>
    </xdr:from>
    <xdr:to>
      <xdr:col>2</xdr:col>
      <xdr:colOff>375920</xdr:colOff>
      <xdr:row>38</xdr:row>
      <xdr:rowOff>379095</xdr:rowOff>
    </xdr:to>
    <xdr:pic>
      <xdr:nvPicPr>
        <xdr:cNvPr id="304" name="Image 303" descr="phase de la lune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9354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38</xdr:row>
      <xdr:rowOff>114300</xdr:rowOff>
    </xdr:from>
    <xdr:to>
      <xdr:col>3</xdr:col>
      <xdr:colOff>375920</xdr:colOff>
      <xdr:row>38</xdr:row>
      <xdr:rowOff>388620</xdr:rowOff>
    </xdr:to>
    <xdr:pic>
      <xdr:nvPicPr>
        <xdr:cNvPr id="305" name="Image 304" descr="phase de la lune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38</xdr:row>
      <xdr:rowOff>114300</xdr:rowOff>
    </xdr:from>
    <xdr:to>
      <xdr:col>4</xdr:col>
      <xdr:colOff>375920</xdr:colOff>
      <xdr:row>38</xdr:row>
      <xdr:rowOff>388620</xdr:rowOff>
    </xdr:to>
    <xdr:pic>
      <xdr:nvPicPr>
        <xdr:cNvPr id="306" name="Image 305" descr="phase de la lune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34</xdr:row>
      <xdr:rowOff>114300</xdr:rowOff>
    </xdr:from>
    <xdr:to>
      <xdr:col>13</xdr:col>
      <xdr:colOff>394970</xdr:colOff>
      <xdr:row>34</xdr:row>
      <xdr:rowOff>388620</xdr:rowOff>
    </xdr:to>
    <xdr:pic>
      <xdr:nvPicPr>
        <xdr:cNvPr id="307" name="Image 306" descr="phase de la lune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34</xdr:row>
      <xdr:rowOff>114300</xdr:rowOff>
    </xdr:from>
    <xdr:to>
      <xdr:col>14</xdr:col>
      <xdr:colOff>394970</xdr:colOff>
      <xdr:row>34</xdr:row>
      <xdr:rowOff>388620</xdr:rowOff>
    </xdr:to>
    <xdr:pic>
      <xdr:nvPicPr>
        <xdr:cNvPr id="308" name="Image 307" descr="phase de la lune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34</xdr:row>
      <xdr:rowOff>123825</xdr:rowOff>
    </xdr:from>
    <xdr:to>
      <xdr:col>15</xdr:col>
      <xdr:colOff>414020</xdr:colOff>
      <xdr:row>34</xdr:row>
      <xdr:rowOff>398145</xdr:rowOff>
    </xdr:to>
    <xdr:pic>
      <xdr:nvPicPr>
        <xdr:cNvPr id="309" name="Image 308" descr="phase de la lune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5116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35</xdr:row>
      <xdr:rowOff>114300</xdr:rowOff>
    </xdr:from>
    <xdr:to>
      <xdr:col>9</xdr:col>
      <xdr:colOff>394418</xdr:colOff>
      <xdr:row>35</xdr:row>
      <xdr:rowOff>388620</xdr:rowOff>
    </xdr:to>
    <xdr:pic>
      <xdr:nvPicPr>
        <xdr:cNvPr id="310" name="Image 309" descr="phase de la lune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35</xdr:row>
      <xdr:rowOff>114300</xdr:rowOff>
    </xdr:from>
    <xdr:to>
      <xdr:col>10</xdr:col>
      <xdr:colOff>394418</xdr:colOff>
      <xdr:row>35</xdr:row>
      <xdr:rowOff>388620</xdr:rowOff>
    </xdr:to>
    <xdr:pic>
      <xdr:nvPicPr>
        <xdr:cNvPr id="311" name="Image 310" descr="phase de la lune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35</xdr:row>
      <xdr:rowOff>114300</xdr:rowOff>
    </xdr:from>
    <xdr:to>
      <xdr:col>11</xdr:col>
      <xdr:colOff>394970</xdr:colOff>
      <xdr:row>35</xdr:row>
      <xdr:rowOff>388620</xdr:rowOff>
    </xdr:to>
    <xdr:pic>
      <xdr:nvPicPr>
        <xdr:cNvPr id="312" name="Image 311" descr="phase de la lune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35</xdr:row>
      <xdr:rowOff>114300</xdr:rowOff>
    </xdr:from>
    <xdr:to>
      <xdr:col>12</xdr:col>
      <xdr:colOff>394970</xdr:colOff>
      <xdr:row>35</xdr:row>
      <xdr:rowOff>388620</xdr:rowOff>
    </xdr:to>
    <xdr:pic>
      <xdr:nvPicPr>
        <xdr:cNvPr id="313" name="Image 312" descr="phase de la lune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35</xdr:row>
      <xdr:rowOff>114300</xdr:rowOff>
    </xdr:from>
    <xdr:to>
      <xdr:col>13</xdr:col>
      <xdr:colOff>394970</xdr:colOff>
      <xdr:row>35</xdr:row>
      <xdr:rowOff>388620</xdr:rowOff>
    </xdr:to>
    <xdr:pic>
      <xdr:nvPicPr>
        <xdr:cNvPr id="314" name="Image 313" descr="phase de la lune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35</xdr:row>
      <xdr:rowOff>114300</xdr:rowOff>
    </xdr:from>
    <xdr:to>
      <xdr:col>14</xdr:col>
      <xdr:colOff>394970</xdr:colOff>
      <xdr:row>35</xdr:row>
      <xdr:rowOff>388620</xdr:rowOff>
    </xdr:to>
    <xdr:pic>
      <xdr:nvPicPr>
        <xdr:cNvPr id="315" name="Image 314" descr="phase de la lune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35</xdr:row>
      <xdr:rowOff>123825</xdr:rowOff>
    </xdr:from>
    <xdr:to>
      <xdr:col>15</xdr:col>
      <xdr:colOff>414020</xdr:colOff>
      <xdr:row>35</xdr:row>
      <xdr:rowOff>398145</xdr:rowOff>
    </xdr:to>
    <xdr:pic>
      <xdr:nvPicPr>
        <xdr:cNvPr id="316" name="Image 315" descr="phase de la lune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5573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36</xdr:row>
      <xdr:rowOff>114300</xdr:rowOff>
    </xdr:from>
    <xdr:to>
      <xdr:col>9</xdr:col>
      <xdr:colOff>394970</xdr:colOff>
      <xdr:row>36</xdr:row>
      <xdr:rowOff>388620</xdr:rowOff>
    </xdr:to>
    <xdr:pic>
      <xdr:nvPicPr>
        <xdr:cNvPr id="317" name="Image 316" descr="phase de la lune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36</xdr:row>
      <xdr:rowOff>114300</xdr:rowOff>
    </xdr:from>
    <xdr:to>
      <xdr:col>10</xdr:col>
      <xdr:colOff>394418</xdr:colOff>
      <xdr:row>36</xdr:row>
      <xdr:rowOff>388620</xdr:rowOff>
    </xdr:to>
    <xdr:pic>
      <xdr:nvPicPr>
        <xdr:cNvPr id="318" name="Image 317" descr="phase de la lune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36</xdr:row>
      <xdr:rowOff>114300</xdr:rowOff>
    </xdr:from>
    <xdr:to>
      <xdr:col>11</xdr:col>
      <xdr:colOff>394418</xdr:colOff>
      <xdr:row>36</xdr:row>
      <xdr:rowOff>388620</xdr:rowOff>
    </xdr:to>
    <xdr:pic>
      <xdr:nvPicPr>
        <xdr:cNvPr id="319" name="Image 318" descr="phase de la lune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36</xdr:row>
      <xdr:rowOff>114300</xdr:rowOff>
    </xdr:from>
    <xdr:to>
      <xdr:col>12</xdr:col>
      <xdr:colOff>394970</xdr:colOff>
      <xdr:row>36</xdr:row>
      <xdr:rowOff>388620</xdr:rowOff>
    </xdr:to>
    <xdr:pic>
      <xdr:nvPicPr>
        <xdr:cNvPr id="320" name="Image 319" descr="phase de la lune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36</xdr:row>
      <xdr:rowOff>114300</xdr:rowOff>
    </xdr:from>
    <xdr:to>
      <xdr:col>13</xdr:col>
      <xdr:colOff>394970</xdr:colOff>
      <xdr:row>36</xdr:row>
      <xdr:rowOff>388620</xdr:rowOff>
    </xdr:to>
    <xdr:pic>
      <xdr:nvPicPr>
        <xdr:cNvPr id="321" name="Image 320" descr="phase de la lune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36</xdr:row>
      <xdr:rowOff>114300</xdr:rowOff>
    </xdr:from>
    <xdr:to>
      <xdr:col>14</xdr:col>
      <xdr:colOff>394970</xdr:colOff>
      <xdr:row>36</xdr:row>
      <xdr:rowOff>388620</xdr:rowOff>
    </xdr:to>
    <xdr:pic>
      <xdr:nvPicPr>
        <xdr:cNvPr id="322" name="Image 321" descr="phase de la lune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36</xdr:row>
      <xdr:rowOff>123825</xdr:rowOff>
    </xdr:from>
    <xdr:to>
      <xdr:col>15</xdr:col>
      <xdr:colOff>414020</xdr:colOff>
      <xdr:row>36</xdr:row>
      <xdr:rowOff>398145</xdr:rowOff>
    </xdr:to>
    <xdr:pic>
      <xdr:nvPicPr>
        <xdr:cNvPr id="323" name="Image 322" descr="phase de la lune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6030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37</xdr:row>
      <xdr:rowOff>114300</xdr:rowOff>
    </xdr:from>
    <xdr:to>
      <xdr:col>9</xdr:col>
      <xdr:colOff>404495</xdr:colOff>
      <xdr:row>37</xdr:row>
      <xdr:rowOff>388620</xdr:rowOff>
    </xdr:to>
    <xdr:pic>
      <xdr:nvPicPr>
        <xdr:cNvPr id="324" name="Image 323" descr="phase de la lune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37</xdr:row>
      <xdr:rowOff>114300</xdr:rowOff>
    </xdr:from>
    <xdr:to>
      <xdr:col>10</xdr:col>
      <xdr:colOff>403943</xdr:colOff>
      <xdr:row>37</xdr:row>
      <xdr:rowOff>388620</xdr:rowOff>
    </xdr:to>
    <xdr:pic>
      <xdr:nvPicPr>
        <xdr:cNvPr id="325" name="Image 324" descr="phase de la lune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37</xdr:row>
      <xdr:rowOff>114300</xdr:rowOff>
    </xdr:from>
    <xdr:to>
      <xdr:col>11</xdr:col>
      <xdr:colOff>403943</xdr:colOff>
      <xdr:row>37</xdr:row>
      <xdr:rowOff>388620</xdr:rowOff>
    </xdr:to>
    <xdr:pic>
      <xdr:nvPicPr>
        <xdr:cNvPr id="326" name="Image 325" descr="phase de la lune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37</xdr:row>
      <xdr:rowOff>114300</xdr:rowOff>
    </xdr:from>
    <xdr:to>
      <xdr:col>12</xdr:col>
      <xdr:colOff>404495</xdr:colOff>
      <xdr:row>37</xdr:row>
      <xdr:rowOff>388620</xdr:rowOff>
    </xdr:to>
    <xdr:pic>
      <xdr:nvPicPr>
        <xdr:cNvPr id="327" name="Image 326" descr="phase de la lune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37</xdr:row>
      <xdr:rowOff>114300</xdr:rowOff>
    </xdr:from>
    <xdr:to>
      <xdr:col>13</xdr:col>
      <xdr:colOff>404495</xdr:colOff>
      <xdr:row>37</xdr:row>
      <xdr:rowOff>388620</xdr:rowOff>
    </xdr:to>
    <xdr:pic>
      <xdr:nvPicPr>
        <xdr:cNvPr id="328" name="Image 327" descr="phase de la lune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37</xdr:row>
      <xdr:rowOff>114300</xdr:rowOff>
    </xdr:from>
    <xdr:to>
      <xdr:col>14</xdr:col>
      <xdr:colOff>404495</xdr:colOff>
      <xdr:row>37</xdr:row>
      <xdr:rowOff>388620</xdr:rowOff>
    </xdr:to>
    <xdr:pic>
      <xdr:nvPicPr>
        <xdr:cNvPr id="329" name="Image 328" descr="phase de la lune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37</xdr:row>
      <xdr:rowOff>123825</xdr:rowOff>
    </xdr:from>
    <xdr:to>
      <xdr:col>15</xdr:col>
      <xdr:colOff>414020</xdr:colOff>
      <xdr:row>37</xdr:row>
      <xdr:rowOff>398145</xdr:rowOff>
    </xdr:to>
    <xdr:pic>
      <xdr:nvPicPr>
        <xdr:cNvPr id="330" name="Image 329" descr="phase de la lune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6487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38</xdr:row>
      <xdr:rowOff>114300</xdr:rowOff>
    </xdr:from>
    <xdr:to>
      <xdr:col>9</xdr:col>
      <xdr:colOff>404495</xdr:colOff>
      <xdr:row>38</xdr:row>
      <xdr:rowOff>388620</xdr:rowOff>
    </xdr:to>
    <xdr:pic>
      <xdr:nvPicPr>
        <xdr:cNvPr id="331" name="Image 330" descr="phase de la lune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38</xdr:row>
      <xdr:rowOff>114300</xdr:rowOff>
    </xdr:from>
    <xdr:to>
      <xdr:col>10</xdr:col>
      <xdr:colOff>404495</xdr:colOff>
      <xdr:row>38</xdr:row>
      <xdr:rowOff>388620</xdr:rowOff>
    </xdr:to>
    <xdr:pic>
      <xdr:nvPicPr>
        <xdr:cNvPr id="332" name="Image 331" descr="phase de la lune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38</xdr:row>
      <xdr:rowOff>114300</xdr:rowOff>
    </xdr:from>
    <xdr:to>
      <xdr:col>11</xdr:col>
      <xdr:colOff>404495</xdr:colOff>
      <xdr:row>38</xdr:row>
      <xdr:rowOff>388620</xdr:rowOff>
    </xdr:to>
    <xdr:pic>
      <xdr:nvPicPr>
        <xdr:cNvPr id="333" name="Image 332" descr="phase de la lune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38</xdr:row>
      <xdr:rowOff>114300</xdr:rowOff>
    </xdr:from>
    <xdr:to>
      <xdr:col>12</xdr:col>
      <xdr:colOff>404495</xdr:colOff>
      <xdr:row>38</xdr:row>
      <xdr:rowOff>379095</xdr:rowOff>
    </xdr:to>
    <xdr:pic>
      <xdr:nvPicPr>
        <xdr:cNvPr id="334" name="Image 333" descr="phase de la lune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69354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38</xdr:row>
      <xdr:rowOff>114300</xdr:rowOff>
    </xdr:from>
    <xdr:to>
      <xdr:col>13</xdr:col>
      <xdr:colOff>404495</xdr:colOff>
      <xdr:row>38</xdr:row>
      <xdr:rowOff>388620</xdr:rowOff>
    </xdr:to>
    <xdr:pic>
      <xdr:nvPicPr>
        <xdr:cNvPr id="335" name="Image 334" descr="phase de la lune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38</xdr:row>
      <xdr:rowOff>114300</xdr:rowOff>
    </xdr:from>
    <xdr:to>
      <xdr:col>14</xdr:col>
      <xdr:colOff>404495</xdr:colOff>
      <xdr:row>38</xdr:row>
      <xdr:rowOff>388620</xdr:rowOff>
    </xdr:to>
    <xdr:pic>
      <xdr:nvPicPr>
        <xdr:cNvPr id="336" name="Image 335" descr="phase de la lune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34</xdr:row>
      <xdr:rowOff>114300</xdr:rowOff>
    </xdr:from>
    <xdr:to>
      <xdr:col>23</xdr:col>
      <xdr:colOff>404495</xdr:colOff>
      <xdr:row>34</xdr:row>
      <xdr:rowOff>388620</xdr:rowOff>
    </xdr:to>
    <xdr:pic>
      <xdr:nvPicPr>
        <xdr:cNvPr id="337" name="Image 336" descr="phase de la lune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35</xdr:row>
      <xdr:rowOff>66675</xdr:rowOff>
    </xdr:from>
    <xdr:to>
      <xdr:col>17</xdr:col>
      <xdr:colOff>394970</xdr:colOff>
      <xdr:row>35</xdr:row>
      <xdr:rowOff>340995</xdr:rowOff>
    </xdr:to>
    <xdr:pic>
      <xdr:nvPicPr>
        <xdr:cNvPr id="338" name="Image 337" descr="phase de la lune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551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35</xdr:row>
      <xdr:rowOff>66675</xdr:rowOff>
    </xdr:from>
    <xdr:to>
      <xdr:col>18</xdr:col>
      <xdr:colOff>394418</xdr:colOff>
      <xdr:row>35</xdr:row>
      <xdr:rowOff>340995</xdr:rowOff>
    </xdr:to>
    <xdr:pic>
      <xdr:nvPicPr>
        <xdr:cNvPr id="339" name="Image 338" descr="phase de la lune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551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35</xdr:row>
      <xdr:rowOff>66675</xdr:rowOff>
    </xdr:from>
    <xdr:to>
      <xdr:col>19</xdr:col>
      <xdr:colOff>394418</xdr:colOff>
      <xdr:row>35</xdr:row>
      <xdr:rowOff>340995</xdr:rowOff>
    </xdr:to>
    <xdr:pic>
      <xdr:nvPicPr>
        <xdr:cNvPr id="340" name="Image 339" descr="phase de la lune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551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35</xdr:row>
      <xdr:rowOff>66675</xdr:rowOff>
    </xdr:from>
    <xdr:to>
      <xdr:col>20</xdr:col>
      <xdr:colOff>394970</xdr:colOff>
      <xdr:row>35</xdr:row>
      <xdr:rowOff>340995</xdr:rowOff>
    </xdr:to>
    <xdr:pic>
      <xdr:nvPicPr>
        <xdr:cNvPr id="341" name="Image 340" descr="phase de la lune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551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35</xdr:row>
      <xdr:rowOff>66675</xdr:rowOff>
    </xdr:from>
    <xdr:to>
      <xdr:col>21</xdr:col>
      <xdr:colOff>394970</xdr:colOff>
      <xdr:row>35</xdr:row>
      <xdr:rowOff>340995</xdr:rowOff>
    </xdr:to>
    <xdr:pic>
      <xdr:nvPicPr>
        <xdr:cNvPr id="342" name="Image 341" descr="phase de la lune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51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35</xdr:row>
      <xdr:rowOff>66675</xdr:rowOff>
    </xdr:from>
    <xdr:to>
      <xdr:col>22</xdr:col>
      <xdr:colOff>394970</xdr:colOff>
      <xdr:row>35</xdr:row>
      <xdr:rowOff>340995</xdr:rowOff>
    </xdr:to>
    <xdr:pic>
      <xdr:nvPicPr>
        <xdr:cNvPr id="343" name="Image 342" descr="phase de la lune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51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35</xdr:row>
      <xdr:rowOff>114300</xdr:rowOff>
    </xdr:from>
    <xdr:to>
      <xdr:col>23</xdr:col>
      <xdr:colOff>404495</xdr:colOff>
      <xdr:row>35</xdr:row>
      <xdr:rowOff>388620</xdr:rowOff>
    </xdr:to>
    <xdr:pic>
      <xdr:nvPicPr>
        <xdr:cNvPr id="344" name="Image 343" descr="phase de la lune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139700</xdr:colOff>
      <xdr:row>36</xdr:row>
      <xdr:rowOff>95250</xdr:rowOff>
    </xdr:from>
    <xdr:to>
      <xdr:col>17</xdr:col>
      <xdr:colOff>414020</xdr:colOff>
      <xdr:row>36</xdr:row>
      <xdr:rowOff>369570</xdr:rowOff>
    </xdr:to>
    <xdr:pic>
      <xdr:nvPicPr>
        <xdr:cNvPr id="345" name="Image 344" descr="phase de la lune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600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139700</xdr:colOff>
      <xdr:row>36</xdr:row>
      <xdr:rowOff>95250</xdr:rowOff>
    </xdr:from>
    <xdr:to>
      <xdr:col>18</xdr:col>
      <xdr:colOff>414020</xdr:colOff>
      <xdr:row>36</xdr:row>
      <xdr:rowOff>369570</xdr:rowOff>
    </xdr:to>
    <xdr:pic>
      <xdr:nvPicPr>
        <xdr:cNvPr id="346" name="Image 345" descr="phase de la lune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375" y="16002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139700</xdr:colOff>
      <xdr:row>36</xdr:row>
      <xdr:rowOff>95250</xdr:rowOff>
    </xdr:from>
    <xdr:to>
      <xdr:col>19</xdr:col>
      <xdr:colOff>413468</xdr:colOff>
      <xdr:row>36</xdr:row>
      <xdr:rowOff>369570</xdr:rowOff>
    </xdr:to>
    <xdr:pic>
      <xdr:nvPicPr>
        <xdr:cNvPr id="347" name="Image 346" descr="phase de la lune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150" y="16002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36</xdr:row>
      <xdr:rowOff>66675</xdr:rowOff>
    </xdr:from>
    <xdr:to>
      <xdr:col>20</xdr:col>
      <xdr:colOff>394418</xdr:colOff>
      <xdr:row>36</xdr:row>
      <xdr:rowOff>340995</xdr:rowOff>
    </xdr:to>
    <xdr:pic>
      <xdr:nvPicPr>
        <xdr:cNvPr id="348" name="Image 347" descr="phase de la lune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597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36</xdr:row>
      <xdr:rowOff>66675</xdr:rowOff>
    </xdr:from>
    <xdr:to>
      <xdr:col>21</xdr:col>
      <xdr:colOff>394970</xdr:colOff>
      <xdr:row>36</xdr:row>
      <xdr:rowOff>340995</xdr:rowOff>
    </xdr:to>
    <xdr:pic>
      <xdr:nvPicPr>
        <xdr:cNvPr id="349" name="Image 348" descr="phase de la lune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97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36</xdr:row>
      <xdr:rowOff>66675</xdr:rowOff>
    </xdr:from>
    <xdr:to>
      <xdr:col>22</xdr:col>
      <xdr:colOff>394970</xdr:colOff>
      <xdr:row>36</xdr:row>
      <xdr:rowOff>340995</xdr:rowOff>
    </xdr:to>
    <xdr:pic>
      <xdr:nvPicPr>
        <xdr:cNvPr id="350" name="Image 349" descr="phase de la lune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97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36</xdr:row>
      <xdr:rowOff>114300</xdr:rowOff>
    </xdr:from>
    <xdr:to>
      <xdr:col>23</xdr:col>
      <xdr:colOff>404495</xdr:colOff>
      <xdr:row>36</xdr:row>
      <xdr:rowOff>388620</xdr:rowOff>
    </xdr:to>
    <xdr:pic>
      <xdr:nvPicPr>
        <xdr:cNvPr id="351" name="Image 350" descr="phase de la lune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139700</xdr:colOff>
      <xdr:row>37</xdr:row>
      <xdr:rowOff>95250</xdr:rowOff>
    </xdr:from>
    <xdr:to>
      <xdr:col>17</xdr:col>
      <xdr:colOff>414020</xdr:colOff>
      <xdr:row>37</xdr:row>
      <xdr:rowOff>369570</xdr:rowOff>
    </xdr:to>
    <xdr:pic>
      <xdr:nvPicPr>
        <xdr:cNvPr id="352" name="Image 351" descr="phase de la lune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600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139700</xdr:colOff>
      <xdr:row>37</xdr:row>
      <xdr:rowOff>95250</xdr:rowOff>
    </xdr:from>
    <xdr:to>
      <xdr:col>18</xdr:col>
      <xdr:colOff>414020</xdr:colOff>
      <xdr:row>37</xdr:row>
      <xdr:rowOff>369570</xdr:rowOff>
    </xdr:to>
    <xdr:pic>
      <xdr:nvPicPr>
        <xdr:cNvPr id="353" name="Image 352" descr="phase de la lune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375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139700</xdr:colOff>
      <xdr:row>37</xdr:row>
      <xdr:rowOff>95250</xdr:rowOff>
    </xdr:from>
    <xdr:to>
      <xdr:col>19</xdr:col>
      <xdr:colOff>413468</xdr:colOff>
      <xdr:row>37</xdr:row>
      <xdr:rowOff>369570</xdr:rowOff>
    </xdr:to>
    <xdr:pic>
      <xdr:nvPicPr>
        <xdr:cNvPr id="354" name="Image 353" descr="phase de la lune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150" y="16459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139700</xdr:colOff>
      <xdr:row>37</xdr:row>
      <xdr:rowOff>95250</xdr:rowOff>
    </xdr:from>
    <xdr:to>
      <xdr:col>20</xdr:col>
      <xdr:colOff>413468</xdr:colOff>
      <xdr:row>37</xdr:row>
      <xdr:rowOff>369570</xdr:rowOff>
    </xdr:to>
    <xdr:pic>
      <xdr:nvPicPr>
        <xdr:cNvPr id="355" name="Image 354" descr="phase de la lune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0925" y="16459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139700</xdr:colOff>
      <xdr:row>37</xdr:row>
      <xdr:rowOff>95250</xdr:rowOff>
    </xdr:from>
    <xdr:to>
      <xdr:col>21</xdr:col>
      <xdr:colOff>414020</xdr:colOff>
      <xdr:row>37</xdr:row>
      <xdr:rowOff>369570</xdr:rowOff>
    </xdr:to>
    <xdr:pic>
      <xdr:nvPicPr>
        <xdr:cNvPr id="356" name="Image 355" descr="phase de la lune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6700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139700</xdr:colOff>
      <xdr:row>37</xdr:row>
      <xdr:rowOff>95250</xdr:rowOff>
    </xdr:from>
    <xdr:to>
      <xdr:col>22</xdr:col>
      <xdr:colOff>414020</xdr:colOff>
      <xdr:row>37</xdr:row>
      <xdr:rowOff>369570</xdr:rowOff>
    </xdr:to>
    <xdr:pic>
      <xdr:nvPicPr>
        <xdr:cNvPr id="357" name="Image 356" descr="phase de la lune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75" y="16459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37</xdr:row>
      <xdr:rowOff>114300</xdr:rowOff>
    </xdr:from>
    <xdr:to>
      <xdr:col>23</xdr:col>
      <xdr:colOff>404495</xdr:colOff>
      <xdr:row>37</xdr:row>
      <xdr:rowOff>388620</xdr:rowOff>
    </xdr:to>
    <xdr:pic>
      <xdr:nvPicPr>
        <xdr:cNvPr id="358" name="Image 357" descr="phase de la lune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139700</xdr:colOff>
      <xdr:row>38</xdr:row>
      <xdr:rowOff>95250</xdr:rowOff>
    </xdr:from>
    <xdr:to>
      <xdr:col>17</xdr:col>
      <xdr:colOff>414020</xdr:colOff>
      <xdr:row>38</xdr:row>
      <xdr:rowOff>369570</xdr:rowOff>
    </xdr:to>
    <xdr:pic>
      <xdr:nvPicPr>
        <xdr:cNvPr id="359" name="Image 358" descr="phase de la lune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600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139700</xdr:colOff>
      <xdr:row>38</xdr:row>
      <xdr:rowOff>95250</xdr:rowOff>
    </xdr:from>
    <xdr:to>
      <xdr:col>18</xdr:col>
      <xdr:colOff>414020</xdr:colOff>
      <xdr:row>38</xdr:row>
      <xdr:rowOff>369570</xdr:rowOff>
    </xdr:to>
    <xdr:pic>
      <xdr:nvPicPr>
        <xdr:cNvPr id="360" name="Image 359" descr="phase de la lune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375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139700</xdr:colOff>
      <xdr:row>38</xdr:row>
      <xdr:rowOff>95250</xdr:rowOff>
    </xdr:from>
    <xdr:to>
      <xdr:col>19</xdr:col>
      <xdr:colOff>414020</xdr:colOff>
      <xdr:row>38</xdr:row>
      <xdr:rowOff>369570</xdr:rowOff>
    </xdr:to>
    <xdr:pic>
      <xdr:nvPicPr>
        <xdr:cNvPr id="361" name="Image 360" descr="phase de la lune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5150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139700</xdr:colOff>
      <xdr:row>38</xdr:row>
      <xdr:rowOff>95250</xdr:rowOff>
    </xdr:from>
    <xdr:to>
      <xdr:col>20</xdr:col>
      <xdr:colOff>414020</xdr:colOff>
      <xdr:row>38</xdr:row>
      <xdr:rowOff>369570</xdr:rowOff>
    </xdr:to>
    <xdr:pic>
      <xdr:nvPicPr>
        <xdr:cNvPr id="362" name="Image 361" descr="phase de la lune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0925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139700</xdr:colOff>
      <xdr:row>38</xdr:row>
      <xdr:rowOff>95250</xdr:rowOff>
    </xdr:from>
    <xdr:to>
      <xdr:col>21</xdr:col>
      <xdr:colOff>414020</xdr:colOff>
      <xdr:row>38</xdr:row>
      <xdr:rowOff>360045</xdr:rowOff>
    </xdr:to>
    <xdr:pic>
      <xdr:nvPicPr>
        <xdr:cNvPr id="363" name="Image 362" descr="phase de la lune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6700" y="169164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22</xdr:col>
      <xdr:colOff>139700</xdr:colOff>
      <xdr:row>38</xdr:row>
      <xdr:rowOff>95250</xdr:rowOff>
    </xdr:from>
    <xdr:to>
      <xdr:col>22</xdr:col>
      <xdr:colOff>414020</xdr:colOff>
      <xdr:row>38</xdr:row>
      <xdr:rowOff>369570</xdr:rowOff>
    </xdr:to>
    <xdr:pic>
      <xdr:nvPicPr>
        <xdr:cNvPr id="364" name="Image 363" descr="phase de la lune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75" y="16916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38</xdr:row>
      <xdr:rowOff>114300</xdr:rowOff>
    </xdr:from>
    <xdr:to>
      <xdr:col>23</xdr:col>
      <xdr:colOff>404495</xdr:colOff>
      <xdr:row>38</xdr:row>
      <xdr:rowOff>388620</xdr:rowOff>
    </xdr:to>
    <xdr:pic>
      <xdr:nvPicPr>
        <xdr:cNvPr id="365" name="Image 364" descr="phase de la lune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139700</xdr:colOff>
      <xdr:row>39</xdr:row>
      <xdr:rowOff>95250</xdr:rowOff>
    </xdr:from>
    <xdr:to>
      <xdr:col>17</xdr:col>
      <xdr:colOff>414020</xdr:colOff>
      <xdr:row>39</xdr:row>
      <xdr:rowOff>369570</xdr:rowOff>
    </xdr:to>
    <xdr:pic>
      <xdr:nvPicPr>
        <xdr:cNvPr id="366" name="Image 365" descr="phase de la lune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3600" y="17373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139700</xdr:colOff>
      <xdr:row>39</xdr:row>
      <xdr:rowOff>95250</xdr:rowOff>
    </xdr:from>
    <xdr:to>
      <xdr:col>18</xdr:col>
      <xdr:colOff>414020</xdr:colOff>
      <xdr:row>39</xdr:row>
      <xdr:rowOff>369570</xdr:rowOff>
    </xdr:to>
    <xdr:pic>
      <xdr:nvPicPr>
        <xdr:cNvPr id="367" name="Image 366" descr="phase de la lune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9375" y="17373600"/>
          <a:ext cx="274320" cy="2743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7</xdr:row>
      <xdr:rowOff>114300</xdr:rowOff>
    </xdr:from>
    <xdr:to>
      <xdr:col>3</xdr:col>
      <xdr:colOff>394970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7</xdr:row>
      <xdr:rowOff>114300</xdr:rowOff>
    </xdr:from>
    <xdr:to>
      <xdr:col>4</xdr:col>
      <xdr:colOff>394418</xdr:colOff>
      <xdr:row>7</xdr:row>
      <xdr:rowOff>388620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7</xdr:row>
      <xdr:rowOff>114300</xdr:rowOff>
    </xdr:from>
    <xdr:to>
      <xdr:col>5</xdr:col>
      <xdr:colOff>394418</xdr:colOff>
      <xdr:row>7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7</xdr:row>
      <xdr:rowOff>114300</xdr:rowOff>
    </xdr:from>
    <xdr:to>
      <xdr:col>6</xdr:col>
      <xdr:colOff>394970</xdr:colOff>
      <xdr:row>7</xdr:row>
      <xdr:rowOff>388620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7</xdr:row>
      <xdr:rowOff>133350</xdr:rowOff>
    </xdr:from>
    <xdr:to>
      <xdr:col>7</xdr:col>
      <xdr:colOff>385445</xdr:colOff>
      <xdr:row>7</xdr:row>
      <xdr:rowOff>407670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355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8</xdr:row>
      <xdr:rowOff>114300</xdr:rowOff>
    </xdr:from>
    <xdr:to>
      <xdr:col>1</xdr:col>
      <xdr:colOff>414020</xdr:colOff>
      <xdr:row>8</xdr:row>
      <xdr:rowOff>388620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139700</xdr:colOff>
      <xdr:row>8</xdr:row>
      <xdr:rowOff>114300</xdr:rowOff>
    </xdr:from>
    <xdr:to>
      <xdr:col>2</xdr:col>
      <xdr:colOff>414020</xdr:colOff>
      <xdr:row>8</xdr:row>
      <xdr:rowOff>388620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7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8</xdr:row>
      <xdr:rowOff>114300</xdr:rowOff>
    </xdr:from>
    <xdr:to>
      <xdr:col>3</xdr:col>
      <xdr:colOff>414020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8</xdr:row>
      <xdr:rowOff>114300</xdr:rowOff>
    </xdr:from>
    <xdr:to>
      <xdr:col>4</xdr:col>
      <xdr:colOff>414020</xdr:colOff>
      <xdr:row>8</xdr:row>
      <xdr:rowOff>388620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3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139700</xdr:colOff>
      <xdr:row>8</xdr:row>
      <xdr:rowOff>114300</xdr:rowOff>
    </xdr:from>
    <xdr:to>
      <xdr:col>5</xdr:col>
      <xdr:colOff>413468</xdr:colOff>
      <xdr:row>8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1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139700</xdr:colOff>
      <xdr:row>8</xdr:row>
      <xdr:rowOff>114300</xdr:rowOff>
    </xdr:from>
    <xdr:to>
      <xdr:col>6</xdr:col>
      <xdr:colOff>413468</xdr:colOff>
      <xdr:row>8</xdr:row>
      <xdr:rowOff>388620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87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8</xdr:row>
      <xdr:rowOff>133350</xdr:rowOff>
    </xdr:from>
    <xdr:to>
      <xdr:col>7</xdr:col>
      <xdr:colOff>385445</xdr:colOff>
      <xdr:row>8</xdr:row>
      <xdr:rowOff>407670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010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9</xdr:row>
      <xdr:rowOff>114300</xdr:rowOff>
    </xdr:from>
    <xdr:to>
      <xdr:col>1</xdr:col>
      <xdr:colOff>414020</xdr:colOff>
      <xdr:row>9</xdr:row>
      <xdr:rowOff>388620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139700</xdr:colOff>
      <xdr:row>9</xdr:row>
      <xdr:rowOff>114300</xdr:rowOff>
    </xdr:from>
    <xdr:to>
      <xdr:col>2</xdr:col>
      <xdr:colOff>414020</xdr:colOff>
      <xdr:row>9</xdr:row>
      <xdr:rowOff>388620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7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139700</xdr:colOff>
      <xdr:row>9</xdr:row>
      <xdr:rowOff>114300</xdr:rowOff>
    </xdr:from>
    <xdr:to>
      <xdr:col>3</xdr:col>
      <xdr:colOff>414020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5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</xdr:colOff>
      <xdr:row>9</xdr:row>
      <xdr:rowOff>114300</xdr:rowOff>
    </xdr:from>
    <xdr:to>
      <xdr:col>4</xdr:col>
      <xdr:colOff>414020</xdr:colOff>
      <xdr:row>9</xdr:row>
      <xdr:rowOff>388620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3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139700</xdr:colOff>
      <xdr:row>9</xdr:row>
      <xdr:rowOff>114300</xdr:rowOff>
    </xdr:from>
    <xdr:to>
      <xdr:col>5</xdr:col>
      <xdr:colOff>413468</xdr:colOff>
      <xdr:row>9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1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139700</xdr:colOff>
      <xdr:row>9</xdr:row>
      <xdr:rowOff>114300</xdr:rowOff>
    </xdr:from>
    <xdr:to>
      <xdr:col>6</xdr:col>
      <xdr:colOff>413468</xdr:colOff>
      <xdr:row>9</xdr:row>
      <xdr:rowOff>388620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87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9</xdr:row>
      <xdr:rowOff>133350</xdr:rowOff>
    </xdr:from>
    <xdr:to>
      <xdr:col>7</xdr:col>
      <xdr:colOff>385445</xdr:colOff>
      <xdr:row>9</xdr:row>
      <xdr:rowOff>407670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467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10</xdr:row>
      <xdr:rowOff>114300</xdr:rowOff>
    </xdr:from>
    <xdr:to>
      <xdr:col>1</xdr:col>
      <xdr:colOff>385445</xdr:colOff>
      <xdr:row>10</xdr:row>
      <xdr:rowOff>388620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10</xdr:row>
      <xdr:rowOff>114300</xdr:rowOff>
    </xdr:from>
    <xdr:to>
      <xdr:col>2</xdr:col>
      <xdr:colOff>385445</xdr:colOff>
      <xdr:row>10</xdr:row>
      <xdr:rowOff>388620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10</xdr:row>
      <xdr:rowOff>114300</xdr:rowOff>
    </xdr:from>
    <xdr:to>
      <xdr:col>3</xdr:col>
      <xdr:colOff>385445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10</xdr:row>
      <xdr:rowOff>114300</xdr:rowOff>
    </xdr:from>
    <xdr:to>
      <xdr:col>4</xdr:col>
      <xdr:colOff>385445</xdr:colOff>
      <xdr:row>10</xdr:row>
      <xdr:rowOff>388620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10</xdr:row>
      <xdr:rowOff>114300</xdr:rowOff>
    </xdr:from>
    <xdr:to>
      <xdr:col>5</xdr:col>
      <xdr:colOff>385445</xdr:colOff>
      <xdr:row>10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10</xdr:row>
      <xdr:rowOff>114300</xdr:rowOff>
    </xdr:from>
    <xdr:to>
      <xdr:col>6</xdr:col>
      <xdr:colOff>385445</xdr:colOff>
      <xdr:row>10</xdr:row>
      <xdr:rowOff>388620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10</xdr:row>
      <xdr:rowOff>133350</xdr:rowOff>
    </xdr:from>
    <xdr:to>
      <xdr:col>7</xdr:col>
      <xdr:colOff>385445</xdr:colOff>
      <xdr:row>10</xdr:row>
      <xdr:rowOff>398145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9244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11</xdr:row>
      <xdr:rowOff>114300</xdr:rowOff>
    </xdr:from>
    <xdr:to>
      <xdr:col>1</xdr:col>
      <xdr:colOff>385445</xdr:colOff>
      <xdr:row>11</xdr:row>
      <xdr:rowOff>388620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11</xdr:row>
      <xdr:rowOff>114300</xdr:rowOff>
    </xdr:from>
    <xdr:to>
      <xdr:col>2</xdr:col>
      <xdr:colOff>385445</xdr:colOff>
      <xdr:row>11</xdr:row>
      <xdr:rowOff>388620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11</xdr:row>
      <xdr:rowOff>114300</xdr:rowOff>
    </xdr:from>
    <xdr:to>
      <xdr:col>3</xdr:col>
      <xdr:colOff>385445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11</xdr:row>
      <xdr:rowOff>114300</xdr:rowOff>
    </xdr:from>
    <xdr:to>
      <xdr:col>4</xdr:col>
      <xdr:colOff>385445</xdr:colOff>
      <xdr:row>11</xdr:row>
      <xdr:rowOff>388620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11</xdr:row>
      <xdr:rowOff>114300</xdr:rowOff>
    </xdr:from>
    <xdr:to>
      <xdr:col>5</xdr:col>
      <xdr:colOff>385445</xdr:colOff>
      <xdr:row>11</xdr:row>
      <xdr:rowOff>388620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7</xdr:row>
      <xdr:rowOff>114300</xdr:rowOff>
    </xdr:from>
    <xdr:to>
      <xdr:col>14</xdr:col>
      <xdr:colOff>394418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7</xdr:row>
      <xdr:rowOff>123825</xdr:rowOff>
    </xdr:from>
    <xdr:to>
      <xdr:col>15</xdr:col>
      <xdr:colOff>413468</xdr:colOff>
      <xdr:row>7</xdr:row>
      <xdr:rowOff>398145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35433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8</xdr:row>
      <xdr:rowOff>114300</xdr:rowOff>
    </xdr:from>
    <xdr:to>
      <xdr:col>9</xdr:col>
      <xdr:colOff>394970</xdr:colOff>
      <xdr:row>8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8</xdr:row>
      <xdr:rowOff>114300</xdr:rowOff>
    </xdr:from>
    <xdr:to>
      <xdr:col>10</xdr:col>
      <xdr:colOff>394970</xdr:colOff>
      <xdr:row>8</xdr:row>
      <xdr:rowOff>388620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8</xdr:row>
      <xdr:rowOff>114300</xdr:rowOff>
    </xdr:from>
    <xdr:to>
      <xdr:col>11</xdr:col>
      <xdr:colOff>394970</xdr:colOff>
      <xdr:row>8</xdr:row>
      <xdr:rowOff>388620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8</xdr:row>
      <xdr:rowOff>114300</xdr:rowOff>
    </xdr:from>
    <xdr:to>
      <xdr:col>12</xdr:col>
      <xdr:colOff>394970</xdr:colOff>
      <xdr:row>8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8</xdr:row>
      <xdr:rowOff>114300</xdr:rowOff>
    </xdr:from>
    <xdr:to>
      <xdr:col>13</xdr:col>
      <xdr:colOff>394970</xdr:colOff>
      <xdr:row>8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8</xdr:row>
      <xdr:rowOff>114300</xdr:rowOff>
    </xdr:from>
    <xdr:to>
      <xdr:col>14</xdr:col>
      <xdr:colOff>394970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8</xdr:row>
      <xdr:rowOff>123825</xdr:rowOff>
    </xdr:from>
    <xdr:to>
      <xdr:col>15</xdr:col>
      <xdr:colOff>413468</xdr:colOff>
      <xdr:row>8</xdr:row>
      <xdr:rowOff>398145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40005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9</xdr:row>
      <xdr:rowOff>114300</xdr:rowOff>
    </xdr:from>
    <xdr:to>
      <xdr:col>9</xdr:col>
      <xdr:colOff>394418</xdr:colOff>
      <xdr:row>9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9</xdr:row>
      <xdr:rowOff>114300</xdr:rowOff>
    </xdr:from>
    <xdr:to>
      <xdr:col>10</xdr:col>
      <xdr:colOff>394970</xdr:colOff>
      <xdr:row>9</xdr:row>
      <xdr:rowOff>388620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9</xdr:row>
      <xdr:rowOff>114300</xdr:rowOff>
    </xdr:from>
    <xdr:to>
      <xdr:col>11</xdr:col>
      <xdr:colOff>394970</xdr:colOff>
      <xdr:row>9</xdr:row>
      <xdr:rowOff>388620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9</xdr:row>
      <xdr:rowOff>114300</xdr:rowOff>
    </xdr:from>
    <xdr:to>
      <xdr:col>12</xdr:col>
      <xdr:colOff>394970</xdr:colOff>
      <xdr:row>9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9</xdr:row>
      <xdr:rowOff>114300</xdr:rowOff>
    </xdr:from>
    <xdr:to>
      <xdr:col>13</xdr:col>
      <xdr:colOff>394970</xdr:colOff>
      <xdr:row>9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9</xdr:row>
      <xdr:rowOff>114300</xdr:rowOff>
    </xdr:from>
    <xdr:to>
      <xdr:col>14</xdr:col>
      <xdr:colOff>394418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9</xdr:row>
      <xdr:rowOff>123825</xdr:rowOff>
    </xdr:from>
    <xdr:to>
      <xdr:col>15</xdr:col>
      <xdr:colOff>413468</xdr:colOff>
      <xdr:row>9</xdr:row>
      <xdr:rowOff>398145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44577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10</xdr:row>
      <xdr:rowOff>114300</xdr:rowOff>
    </xdr:from>
    <xdr:to>
      <xdr:col>9</xdr:col>
      <xdr:colOff>394970</xdr:colOff>
      <xdr:row>10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</xdr:row>
      <xdr:rowOff>114300</xdr:rowOff>
    </xdr:from>
    <xdr:to>
      <xdr:col>10</xdr:col>
      <xdr:colOff>394970</xdr:colOff>
      <xdr:row>10</xdr:row>
      <xdr:rowOff>388620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10</xdr:row>
      <xdr:rowOff>114300</xdr:rowOff>
    </xdr:from>
    <xdr:to>
      <xdr:col>11</xdr:col>
      <xdr:colOff>394970</xdr:colOff>
      <xdr:row>10</xdr:row>
      <xdr:rowOff>388620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10</xdr:row>
      <xdr:rowOff>114300</xdr:rowOff>
    </xdr:from>
    <xdr:to>
      <xdr:col>12</xdr:col>
      <xdr:colOff>394970</xdr:colOff>
      <xdr:row>10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10</xdr:row>
      <xdr:rowOff>114300</xdr:rowOff>
    </xdr:from>
    <xdr:to>
      <xdr:col>13</xdr:col>
      <xdr:colOff>394970</xdr:colOff>
      <xdr:row>10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10</xdr:row>
      <xdr:rowOff>114300</xdr:rowOff>
    </xdr:from>
    <xdr:to>
      <xdr:col>14</xdr:col>
      <xdr:colOff>394970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10</xdr:row>
      <xdr:rowOff>123825</xdr:rowOff>
    </xdr:from>
    <xdr:to>
      <xdr:col>15</xdr:col>
      <xdr:colOff>414020</xdr:colOff>
      <xdr:row>10</xdr:row>
      <xdr:rowOff>398145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4914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11</xdr:row>
      <xdr:rowOff>114300</xdr:rowOff>
    </xdr:from>
    <xdr:to>
      <xdr:col>9</xdr:col>
      <xdr:colOff>394970</xdr:colOff>
      <xdr:row>11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11</xdr:row>
      <xdr:rowOff>114300</xdr:rowOff>
    </xdr:from>
    <xdr:to>
      <xdr:col>10</xdr:col>
      <xdr:colOff>394970</xdr:colOff>
      <xdr:row>11</xdr:row>
      <xdr:rowOff>379095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53625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11</xdr:row>
      <xdr:rowOff>114300</xdr:rowOff>
    </xdr:from>
    <xdr:to>
      <xdr:col>11</xdr:col>
      <xdr:colOff>394970</xdr:colOff>
      <xdr:row>11</xdr:row>
      <xdr:rowOff>388620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11</xdr:row>
      <xdr:rowOff>114300</xdr:rowOff>
    </xdr:from>
    <xdr:to>
      <xdr:col>12</xdr:col>
      <xdr:colOff>394970</xdr:colOff>
      <xdr:row>11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11</xdr:row>
      <xdr:rowOff>114300</xdr:rowOff>
    </xdr:from>
    <xdr:to>
      <xdr:col>13</xdr:col>
      <xdr:colOff>394970</xdr:colOff>
      <xdr:row>11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11</xdr:row>
      <xdr:rowOff>114300</xdr:rowOff>
    </xdr:from>
    <xdr:to>
      <xdr:col>14</xdr:col>
      <xdr:colOff>394970</xdr:colOff>
      <xdr:row>11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7</xdr:row>
      <xdr:rowOff>114300</xdr:rowOff>
    </xdr:from>
    <xdr:to>
      <xdr:col>23</xdr:col>
      <xdr:colOff>404495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8</xdr:row>
      <xdr:rowOff>114300</xdr:rowOff>
    </xdr:from>
    <xdr:to>
      <xdr:col>17</xdr:col>
      <xdr:colOff>375368</xdr:colOff>
      <xdr:row>8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8</xdr:row>
      <xdr:rowOff>114300</xdr:rowOff>
    </xdr:from>
    <xdr:to>
      <xdr:col>18</xdr:col>
      <xdr:colOff>375368</xdr:colOff>
      <xdr:row>8</xdr:row>
      <xdr:rowOff>388620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8</xdr:row>
      <xdr:rowOff>114300</xdr:rowOff>
    </xdr:from>
    <xdr:to>
      <xdr:col>19</xdr:col>
      <xdr:colOff>375920</xdr:colOff>
      <xdr:row>8</xdr:row>
      <xdr:rowOff>388620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8</xdr:row>
      <xdr:rowOff>114300</xdr:rowOff>
    </xdr:from>
    <xdr:to>
      <xdr:col>20</xdr:col>
      <xdr:colOff>375920</xdr:colOff>
      <xdr:row>8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8</xdr:row>
      <xdr:rowOff>114300</xdr:rowOff>
    </xdr:from>
    <xdr:to>
      <xdr:col>21</xdr:col>
      <xdr:colOff>375920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8</xdr:row>
      <xdr:rowOff>114300</xdr:rowOff>
    </xdr:from>
    <xdr:to>
      <xdr:col>22</xdr:col>
      <xdr:colOff>375920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8</xdr:row>
      <xdr:rowOff>114300</xdr:rowOff>
    </xdr:from>
    <xdr:to>
      <xdr:col>23</xdr:col>
      <xdr:colOff>404495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9</xdr:row>
      <xdr:rowOff>123825</xdr:rowOff>
    </xdr:from>
    <xdr:to>
      <xdr:col>17</xdr:col>
      <xdr:colOff>384893</xdr:colOff>
      <xdr:row>9</xdr:row>
      <xdr:rowOff>398145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44577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9</xdr:row>
      <xdr:rowOff>123825</xdr:rowOff>
    </xdr:from>
    <xdr:to>
      <xdr:col>18</xdr:col>
      <xdr:colOff>384893</xdr:colOff>
      <xdr:row>9</xdr:row>
      <xdr:rowOff>398145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44577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9</xdr:row>
      <xdr:rowOff>123825</xdr:rowOff>
    </xdr:from>
    <xdr:to>
      <xdr:col>19</xdr:col>
      <xdr:colOff>385445</xdr:colOff>
      <xdr:row>9</xdr:row>
      <xdr:rowOff>398145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457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9</xdr:row>
      <xdr:rowOff>123825</xdr:rowOff>
    </xdr:from>
    <xdr:to>
      <xdr:col>20</xdr:col>
      <xdr:colOff>385445</xdr:colOff>
      <xdr:row>9</xdr:row>
      <xdr:rowOff>398145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457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9</xdr:row>
      <xdr:rowOff>123825</xdr:rowOff>
    </xdr:from>
    <xdr:to>
      <xdr:col>21</xdr:col>
      <xdr:colOff>385445</xdr:colOff>
      <xdr:row>9</xdr:row>
      <xdr:rowOff>398145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457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9</xdr:row>
      <xdr:rowOff>123825</xdr:rowOff>
    </xdr:from>
    <xdr:to>
      <xdr:col>22</xdr:col>
      <xdr:colOff>385445</xdr:colOff>
      <xdr:row>9</xdr:row>
      <xdr:rowOff>398145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457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9</xdr:row>
      <xdr:rowOff>114300</xdr:rowOff>
    </xdr:from>
    <xdr:to>
      <xdr:col>23</xdr:col>
      <xdr:colOff>404495</xdr:colOff>
      <xdr:row>9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10</xdr:row>
      <xdr:rowOff>123825</xdr:rowOff>
    </xdr:from>
    <xdr:to>
      <xdr:col>17</xdr:col>
      <xdr:colOff>384893</xdr:colOff>
      <xdr:row>10</xdr:row>
      <xdr:rowOff>398145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49149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10</xdr:row>
      <xdr:rowOff>123825</xdr:rowOff>
    </xdr:from>
    <xdr:to>
      <xdr:col>18</xdr:col>
      <xdr:colOff>384893</xdr:colOff>
      <xdr:row>10</xdr:row>
      <xdr:rowOff>398145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49149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10</xdr:row>
      <xdr:rowOff>123825</xdr:rowOff>
    </xdr:from>
    <xdr:to>
      <xdr:col>19</xdr:col>
      <xdr:colOff>385445</xdr:colOff>
      <xdr:row>10</xdr:row>
      <xdr:rowOff>398145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914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10</xdr:row>
      <xdr:rowOff>123825</xdr:rowOff>
    </xdr:from>
    <xdr:to>
      <xdr:col>20</xdr:col>
      <xdr:colOff>385445</xdr:colOff>
      <xdr:row>10</xdr:row>
      <xdr:rowOff>398145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914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10</xdr:row>
      <xdr:rowOff>123825</xdr:rowOff>
    </xdr:from>
    <xdr:to>
      <xdr:col>21</xdr:col>
      <xdr:colOff>385445</xdr:colOff>
      <xdr:row>10</xdr:row>
      <xdr:rowOff>398145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914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10</xdr:row>
      <xdr:rowOff>123825</xdr:rowOff>
    </xdr:from>
    <xdr:to>
      <xdr:col>22</xdr:col>
      <xdr:colOff>385445</xdr:colOff>
      <xdr:row>10</xdr:row>
      <xdr:rowOff>398145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914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10</xdr:row>
      <xdr:rowOff>114300</xdr:rowOff>
    </xdr:from>
    <xdr:to>
      <xdr:col>23</xdr:col>
      <xdr:colOff>404495</xdr:colOff>
      <xdr:row>10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11</xdr:row>
      <xdr:rowOff>95250</xdr:rowOff>
    </xdr:from>
    <xdr:to>
      <xdr:col>17</xdr:col>
      <xdr:colOff>394970</xdr:colOff>
      <xdr:row>11</xdr:row>
      <xdr:rowOff>369570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5343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11</xdr:row>
      <xdr:rowOff>95250</xdr:rowOff>
    </xdr:from>
    <xdr:to>
      <xdr:col>18</xdr:col>
      <xdr:colOff>394970</xdr:colOff>
      <xdr:row>11</xdr:row>
      <xdr:rowOff>369570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5343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11</xdr:row>
      <xdr:rowOff>95250</xdr:rowOff>
    </xdr:from>
    <xdr:to>
      <xdr:col>19</xdr:col>
      <xdr:colOff>394970</xdr:colOff>
      <xdr:row>11</xdr:row>
      <xdr:rowOff>369570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5343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11</xdr:row>
      <xdr:rowOff>95250</xdr:rowOff>
    </xdr:from>
    <xdr:to>
      <xdr:col>20</xdr:col>
      <xdr:colOff>394970</xdr:colOff>
      <xdr:row>11</xdr:row>
      <xdr:rowOff>360045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53435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11</xdr:row>
      <xdr:rowOff>95250</xdr:rowOff>
    </xdr:from>
    <xdr:to>
      <xdr:col>21</xdr:col>
      <xdr:colOff>394970</xdr:colOff>
      <xdr:row>11</xdr:row>
      <xdr:rowOff>369570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5343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11</xdr:row>
      <xdr:rowOff>95250</xdr:rowOff>
    </xdr:from>
    <xdr:to>
      <xdr:col>22</xdr:col>
      <xdr:colOff>394970</xdr:colOff>
      <xdr:row>11</xdr:row>
      <xdr:rowOff>369570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5343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11</xdr:row>
      <xdr:rowOff>114300</xdr:rowOff>
    </xdr:from>
    <xdr:to>
      <xdr:col>23</xdr:col>
      <xdr:colOff>404495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12</xdr:row>
      <xdr:rowOff>95250</xdr:rowOff>
    </xdr:from>
    <xdr:to>
      <xdr:col>17</xdr:col>
      <xdr:colOff>394970</xdr:colOff>
      <xdr:row>12</xdr:row>
      <xdr:rowOff>369570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5800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12</xdr:row>
      <xdr:rowOff>95250</xdr:rowOff>
    </xdr:from>
    <xdr:to>
      <xdr:col>18</xdr:col>
      <xdr:colOff>394970</xdr:colOff>
      <xdr:row>12</xdr:row>
      <xdr:rowOff>369570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5800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16</xdr:row>
      <xdr:rowOff>114300</xdr:rowOff>
    </xdr:from>
    <xdr:to>
      <xdr:col>3</xdr:col>
      <xdr:colOff>394418</xdr:colOff>
      <xdr:row>16</xdr:row>
      <xdr:rowOff>388620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16</xdr:row>
      <xdr:rowOff>114300</xdr:rowOff>
    </xdr:from>
    <xdr:to>
      <xdr:col>4</xdr:col>
      <xdr:colOff>394418</xdr:colOff>
      <xdr:row>16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16</xdr:row>
      <xdr:rowOff>114300</xdr:rowOff>
    </xdr:from>
    <xdr:to>
      <xdr:col>5</xdr:col>
      <xdr:colOff>394970</xdr:colOff>
      <xdr:row>16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16</xdr:row>
      <xdr:rowOff>114300</xdr:rowOff>
    </xdr:from>
    <xdr:to>
      <xdr:col>6</xdr:col>
      <xdr:colOff>394970</xdr:colOff>
      <xdr:row>16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16</xdr:row>
      <xdr:rowOff>104775</xdr:rowOff>
    </xdr:from>
    <xdr:to>
      <xdr:col>7</xdr:col>
      <xdr:colOff>404495</xdr:colOff>
      <xdr:row>16</xdr:row>
      <xdr:rowOff>379095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73818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17</xdr:row>
      <xdr:rowOff>114300</xdr:rowOff>
    </xdr:from>
    <xdr:to>
      <xdr:col>1</xdr:col>
      <xdr:colOff>394970</xdr:colOff>
      <xdr:row>17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17</xdr:row>
      <xdr:rowOff>114300</xdr:rowOff>
    </xdr:from>
    <xdr:to>
      <xdr:col>2</xdr:col>
      <xdr:colOff>394418</xdr:colOff>
      <xdr:row>17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17</xdr:row>
      <xdr:rowOff>114300</xdr:rowOff>
    </xdr:from>
    <xdr:to>
      <xdr:col>3</xdr:col>
      <xdr:colOff>394418</xdr:colOff>
      <xdr:row>17</xdr:row>
      <xdr:rowOff>388620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17</xdr:row>
      <xdr:rowOff>114300</xdr:rowOff>
    </xdr:from>
    <xdr:to>
      <xdr:col>4</xdr:col>
      <xdr:colOff>394970</xdr:colOff>
      <xdr:row>17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17</xdr:row>
      <xdr:rowOff>114300</xdr:rowOff>
    </xdr:from>
    <xdr:to>
      <xdr:col>5</xdr:col>
      <xdr:colOff>394970</xdr:colOff>
      <xdr:row>17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17</xdr:row>
      <xdr:rowOff>114300</xdr:rowOff>
    </xdr:from>
    <xdr:to>
      <xdr:col>6</xdr:col>
      <xdr:colOff>394970</xdr:colOff>
      <xdr:row>17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17</xdr:row>
      <xdr:rowOff>104775</xdr:rowOff>
    </xdr:from>
    <xdr:to>
      <xdr:col>7</xdr:col>
      <xdr:colOff>404495</xdr:colOff>
      <xdr:row>17</xdr:row>
      <xdr:rowOff>379095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18</xdr:row>
      <xdr:rowOff>114300</xdr:rowOff>
    </xdr:from>
    <xdr:to>
      <xdr:col>1</xdr:col>
      <xdr:colOff>394970</xdr:colOff>
      <xdr:row>18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18</xdr:row>
      <xdr:rowOff>114300</xdr:rowOff>
    </xdr:from>
    <xdr:to>
      <xdr:col>2</xdr:col>
      <xdr:colOff>394418</xdr:colOff>
      <xdr:row>18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18</xdr:row>
      <xdr:rowOff>114300</xdr:rowOff>
    </xdr:from>
    <xdr:to>
      <xdr:col>3</xdr:col>
      <xdr:colOff>394418</xdr:colOff>
      <xdr:row>18</xdr:row>
      <xdr:rowOff>388620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18</xdr:row>
      <xdr:rowOff>114300</xdr:rowOff>
    </xdr:from>
    <xdr:to>
      <xdr:col>4</xdr:col>
      <xdr:colOff>394970</xdr:colOff>
      <xdr:row>18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18</xdr:row>
      <xdr:rowOff>114300</xdr:rowOff>
    </xdr:from>
    <xdr:to>
      <xdr:col>5</xdr:col>
      <xdr:colOff>394970</xdr:colOff>
      <xdr:row>18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18</xdr:row>
      <xdr:rowOff>114300</xdr:rowOff>
    </xdr:from>
    <xdr:to>
      <xdr:col>6</xdr:col>
      <xdr:colOff>394970</xdr:colOff>
      <xdr:row>18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18</xdr:row>
      <xdr:rowOff>104775</xdr:rowOff>
    </xdr:from>
    <xdr:to>
      <xdr:col>7</xdr:col>
      <xdr:colOff>404495</xdr:colOff>
      <xdr:row>18</xdr:row>
      <xdr:rowOff>379095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19</xdr:row>
      <xdr:rowOff>114300</xdr:rowOff>
    </xdr:from>
    <xdr:to>
      <xdr:col>1</xdr:col>
      <xdr:colOff>394970</xdr:colOff>
      <xdr:row>19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19</xdr:row>
      <xdr:rowOff>114300</xdr:rowOff>
    </xdr:from>
    <xdr:to>
      <xdr:col>2</xdr:col>
      <xdr:colOff>394970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19</xdr:row>
      <xdr:rowOff>114300</xdr:rowOff>
    </xdr:from>
    <xdr:to>
      <xdr:col>3</xdr:col>
      <xdr:colOff>394970</xdr:colOff>
      <xdr:row>19</xdr:row>
      <xdr:rowOff>388620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19</xdr:row>
      <xdr:rowOff>114300</xdr:rowOff>
    </xdr:from>
    <xdr:to>
      <xdr:col>4</xdr:col>
      <xdr:colOff>394970</xdr:colOff>
      <xdr:row>19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19</xdr:row>
      <xdr:rowOff>114300</xdr:rowOff>
    </xdr:from>
    <xdr:to>
      <xdr:col>5</xdr:col>
      <xdr:colOff>394970</xdr:colOff>
      <xdr:row>19</xdr:row>
      <xdr:rowOff>379095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87630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19</xdr:row>
      <xdr:rowOff>114300</xdr:rowOff>
    </xdr:from>
    <xdr:to>
      <xdr:col>6</xdr:col>
      <xdr:colOff>394970</xdr:colOff>
      <xdr:row>19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19</xdr:row>
      <xdr:rowOff>104775</xdr:rowOff>
    </xdr:from>
    <xdr:to>
      <xdr:col>7</xdr:col>
      <xdr:colOff>404495</xdr:colOff>
      <xdr:row>19</xdr:row>
      <xdr:rowOff>379095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20</xdr:row>
      <xdr:rowOff>114300</xdr:rowOff>
    </xdr:from>
    <xdr:to>
      <xdr:col>1</xdr:col>
      <xdr:colOff>394970</xdr:colOff>
      <xdr:row>20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20</xdr:row>
      <xdr:rowOff>114300</xdr:rowOff>
    </xdr:from>
    <xdr:to>
      <xdr:col>2</xdr:col>
      <xdr:colOff>394970</xdr:colOff>
      <xdr:row>20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20</xdr:row>
      <xdr:rowOff>114300</xdr:rowOff>
    </xdr:from>
    <xdr:to>
      <xdr:col>3</xdr:col>
      <xdr:colOff>394970</xdr:colOff>
      <xdr:row>20</xdr:row>
      <xdr:rowOff>388620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20</xdr:row>
      <xdr:rowOff>114300</xdr:rowOff>
    </xdr:from>
    <xdr:to>
      <xdr:col>4</xdr:col>
      <xdr:colOff>394418</xdr:colOff>
      <xdr:row>20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16</xdr:row>
      <xdr:rowOff>114300</xdr:rowOff>
    </xdr:from>
    <xdr:to>
      <xdr:col>13</xdr:col>
      <xdr:colOff>403943</xdr:colOff>
      <xdr:row>16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16</xdr:row>
      <xdr:rowOff>114300</xdr:rowOff>
    </xdr:from>
    <xdr:to>
      <xdr:col>14</xdr:col>
      <xdr:colOff>404495</xdr:colOff>
      <xdr:row>16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16</xdr:row>
      <xdr:rowOff>123825</xdr:rowOff>
    </xdr:from>
    <xdr:to>
      <xdr:col>15</xdr:col>
      <xdr:colOff>394970</xdr:colOff>
      <xdr:row>16</xdr:row>
      <xdr:rowOff>398145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400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17</xdr:row>
      <xdr:rowOff>114300</xdr:rowOff>
    </xdr:from>
    <xdr:to>
      <xdr:col>9</xdr:col>
      <xdr:colOff>404495</xdr:colOff>
      <xdr:row>17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17</xdr:row>
      <xdr:rowOff>114300</xdr:rowOff>
    </xdr:from>
    <xdr:to>
      <xdr:col>10</xdr:col>
      <xdr:colOff>404495</xdr:colOff>
      <xdr:row>17</xdr:row>
      <xdr:rowOff>388620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17</xdr:row>
      <xdr:rowOff>114300</xdr:rowOff>
    </xdr:from>
    <xdr:to>
      <xdr:col>11</xdr:col>
      <xdr:colOff>404495</xdr:colOff>
      <xdr:row>17</xdr:row>
      <xdr:rowOff>388620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17</xdr:row>
      <xdr:rowOff>114300</xdr:rowOff>
    </xdr:from>
    <xdr:to>
      <xdr:col>12</xdr:col>
      <xdr:colOff>403943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17</xdr:row>
      <xdr:rowOff>114300</xdr:rowOff>
    </xdr:from>
    <xdr:to>
      <xdr:col>13</xdr:col>
      <xdr:colOff>403943</xdr:colOff>
      <xdr:row>17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17</xdr:row>
      <xdr:rowOff>114300</xdr:rowOff>
    </xdr:from>
    <xdr:to>
      <xdr:col>14</xdr:col>
      <xdr:colOff>404495</xdr:colOff>
      <xdr:row>17</xdr:row>
      <xdr:rowOff>388620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17</xdr:row>
      <xdr:rowOff>123825</xdr:rowOff>
    </xdr:from>
    <xdr:to>
      <xdr:col>15</xdr:col>
      <xdr:colOff>394970</xdr:colOff>
      <xdr:row>17</xdr:row>
      <xdr:rowOff>398145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18</xdr:row>
      <xdr:rowOff>114300</xdr:rowOff>
    </xdr:from>
    <xdr:to>
      <xdr:col>9</xdr:col>
      <xdr:colOff>404495</xdr:colOff>
      <xdr:row>18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18</xdr:row>
      <xdr:rowOff>114300</xdr:rowOff>
    </xdr:from>
    <xdr:to>
      <xdr:col>10</xdr:col>
      <xdr:colOff>404495</xdr:colOff>
      <xdr:row>18</xdr:row>
      <xdr:rowOff>388620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18</xdr:row>
      <xdr:rowOff>114300</xdr:rowOff>
    </xdr:from>
    <xdr:to>
      <xdr:col>11</xdr:col>
      <xdr:colOff>404495</xdr:colOff>
      <xdr:row>18</xdr:row>
      <xdr:rowOff>388620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18</xdr:row>
      <xdr:rowOff>114300</xdr:rowOff>
    </xdr:from>
    <xdr:to>
      <xdr:col>12</xdr:col>
      <xdr:colOff>403943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18</xdr:row>
      <xdr:rowOff>114300</xdr:rowOff>
    </xdr:from>
    <xdr:to>
      <xdr:col>13</xdr:col>
      <xdr:colOff>403943</xdr:colOff>
      <xdr:row>18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18</xdr:row>
      <xdr:rowOff>114300</xdr:rowOff>
    </xdr:from>
    <xdr:to>
      <xdr:col>14</xdr:col>
      <xdr:colOff>404495</xdr:colOff>
      <xdr:row>18</xdr:row>
      <xdr:rowOff>388620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18</xdr:row>
      <xdr:rowOff>123825</xdr:rowOff>
    </xdr:from>
    <xdr:to>
      <xdr:col>15</xdr:col>
      <xdr:colOff>394970</xdr:colOff>
      <xdr:row>18</xdr:row>
      <xdr:rowOff>398145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19</xdr:row>
      <xdr:rowOff>114300</xdr:rowOff>
    </xdr:from>
    <xdr:to>
      <xdr:col>9</xdr:col>
      <xdr:colOff>404495</xdr:colOff>
      <xdr:row>19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19</xdr:row>
      <xdr:rowOff>114300</xdr:rowOff>
    </xdr:from>
    <xdr:to>
      <xdr:col>10</xdr:col>
      <xdr:colOff>404495</xdr:colOff>
      <xdr:row>19</xdr:row>
      <xdr:rowOff>388620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19</xdr:row>
      <xdr:rowOff>114300</xdr:rowOff>
    </xdr:from>
    <xdr:to>
      <xdr:col>11</xdr:col>
      <xdr:colOff>404495</xdr:colOff>
      <xdr:row>19</xdr:row>
      <xdr:rowOff>388620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19</xdr:row>
      <xdr:rowOff>114300</xdr:rowOff>
    </xdr:from>
    <xdr:to>
      <xdr:col>12</xdr:col>
      <xdr:colOff>404495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19</xdr:row>
      <xdr:rowOff>114300</xdr:rowOff>
    </xdr:from>
    <xdr:to>
      <xdr:col>13</xdr:col>
      <xdr:colOff>404495</xdr:colOff>
      <xdr:row>19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19</xdr:row>
      <xdr:rowOff>114300</xdr:rowOff>
    </xdr:from>
    <xdr:to>
      <xdr:col>14</xdr:col>
      <xdr:colOff>404495</xdr:colOff>
      <xdr:row>19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19</xdr:row>
      <xdr:rowOff>123825</xdr:rowOff>
    </xdr:from>
    <xdr:to>
      <xdr:col>15</xdr:col>
      <xdr:colOff>394970</xdr:colOff>
      <xdr:row>19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7725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20</xdr:row>
      <xdr:rowOff>114300</xdr:rowOff>
    </xdr:from>
    <xdr:to>
      <xdr:col>9</xdr:col>
      <xdr:colOff>404495</xdr:colOff>
      <xdr:row>20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20</xdr:row>
      <xdr:rowOff>114300</xdr:rowOff>
    </xdr:from>
    <xdr:to>
      <xdr:col>10</xdr:col>
      <xdr:colOff>404495</xdr:colOff>
      <xdr:row>20</xdr:row>
      <xdr:rowOff>388620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20</xdr:row>
      <xdr:rowOff>114300</xdr:rowOff>
    </xdr:from>
    <xdr:to>
      <xdr:col>11</xdr:col>
      <xdr:colOff>404495</xdr:colOff>
      <xdr:row>20</xdr:row>
      <xdr:rowOff>388620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20</xdr:row>
      <xdr:rowOff>114300</xdr:rowOff>
    </xdr:from>
    <xdr:to>
      <xdr:col>12</xdr:col>
      <xdr:colOff>404495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20</xdr:row>
      <xdr:rowOff>114300</xdr:rowOff>
    </xdr:from>
    <xdr:to>
      <xdr:col>13</xdr:col>
      <xdr:colOff>403943</xdr:colOff>
      <xdr:row>20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20</xdr:row>
      <xdr:rowOff>114300</xdr:rowOff>
    </xdr:from>
    <xdr:to>
      <xdr:col>14</xdr:col>
      <xdr:colOff>403943</xdr:colOff>
      <xdr:row>20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20</xdr:row>
      <xdr:rowOff>123825</xdr:rowOff>
    </xdr:from>
    <xdr:to>
      <xdr:col>15</xdr:col>
      <xdr:colOff>394970</xdr:colOff>
      <xdr:row>20</xdr:row>
      <xdr:rowOff>398145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16</xdr:row>
      <xdr:rowOff>114300</xdr:rowOff>
    </xdr:from>
    <xdr:to>
      <xdr:col>17</xdr:col>
      <xdr:colOff>375920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16</xdr:row>
      <xdr:rowOff>114300</xdr:rowOff>
    </xdr:from>
    <xdr:to>
      <xdr:col>18</xdr:col>
      <xdr:colOff>375920</xdr:colOff>
      <xdr:row>16</xdr:row>
      <xdr:rowOff>388620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16</xdr:row>
      <xdr:rowOff>114300</xdr:rowOff>
    </xdr:from>
    <xdr:to>
      <xdr:col>19</xdr:col>
      <xdr:colOff>375920</xdr:colOff>
      <xdr:row>16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16</xdr:row>
      <xdr:rowOff>114300</xdr:rowOff>
    </xdr:from>
    <xdr:to>
      <xdr:col>20</xdr:col>
      <xdr:colOff>375920</xdr:colOff>
      <xdr:row>16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16</xdr:row>
      <xdr:rowOff>114300</xdr:rowOff>
    </xdr:from>
    <xdr:to>
      <xdr:col>21</xdr:col>
      <xdr:colOff>375368</xdr:colOff>
      <xdr:row>16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16</xdr:row>
      <xdr:rowOff>114300</xdr:rowOff>
    </xdr:from>
    <xdr:to>
      <xdr:col>22</xdr:col>
      <xdr:colOff>375368</xdr:colOff>
      <xdr:row>16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16</xdr:row>
      <xdr:rowOff>85725</xdr:rowOff>
    </xdr:from>
    <xdr:to>
      <xdr:col>23</xdr:col>
      <xdr:colOff>394970</xdr:colOff>
      <xdr:row>16</xdr:row>
      <xdr:rowOff>360045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36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17</xdr:row>
      <xdr:rowOff>114300</xdr:rowOff>
    </xdr:from>
    <xdr:to>
      <xdr:col>17</xdr:col>
      <xdr:colOff>375920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17</xdr:row>
      <xdr:rowOff>114300</xdr:rowOff>
    </xdr:from>
    <xdr:to>
      <xdr:col>18</xdr:col>
      <xdr:colOff>375920</xdr:colOff>
      <xdr:row>17</xdr:row>
      <xdr:rowOff>388620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17</xdr:row>
      <xdr:rowOff>114300</xdr:rowOff>
    </xdr:from>
    <xdr:to>
      <xdr:col>19</xdr:col>
      <xdr:colOff>375920</xdr:colOff>
      <xdr:row>17</xdr:row>
      <xdr:rowOff>388620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17</xdr:row>
      <xdr:rowOff>114300</xdr:rowOff>
    </xdr:from>
    <xdr:to>
      <xdr:col>20</xdr:col>
      <xdr:colOff>375920</xdr:colOff>
      <xdr:row>17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17</xdr:row>
      <xdr:rowOff>114300</xdr:rowOff>
    </xdr:from>
    <xdr:to>
      <xdr:col>21</xdr:col>
      <xdr:colOff>375368</xdr:colOff>
      <xdr:row>17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17</xdr:row>
      <xdr:rowOff>114300</xdr:rowOff>
    </xdr:from>
    <xdr:to>
      <xdr:col>22</xdr:col>
      <xdr:colOff>375368</xdr:colOff>
      <xdr:row>17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17</xdr:row>
      <xdr:rowOff>85725</xdr:rowOff>
    </xdr:from>
    <xdr:to>
      <xdr:col>23</xdr:col>
      <xdr:colOff>394970</xdr:colOff>
      <xdr:row>17</xdr:row>
      <xdr:rowOff>360045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820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18</xdr:row>
      <xdr:rowOff>114300</xdr:rowOff>
    </xdr:from>
    <xdr:to>
      <xdr:col>17</xdr:col>
      <xdr:colOff>375920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18</xdr:row>
      <xdr:rowOff>114300</xdr:rowOff>
    </xdr:from>
    <xdr:to>
      <xdr:col>18</xdr:col>
      <xdr:colOff>375920</xdr:colOff>
      <xdr:row>18</xdr:row>
      <xdr:rowOff>388620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18</xdr:row>
      <xdr:rowOff>114300</xdr:rowOff>
    </xdr:from>
    <xdr:to>
      <xdr:col>19</xdr:col>
      <xdr:colOff>375920</xdr:colOff>
      <xdr:row>18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18</xdr:row>
      <xdr:rowOff>114300</xdr:rowOff>
    </xdr:from>
    <xdr:to>
      <xdr:col>20</xdr:col>
      <xdr:colOff>375920</xdr:colOff>
      <xdr:row>18</xdr:row>
      <xdr:rowOff>388620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18</xdr:row>
      <xdr:rowOff>114300</xdr:rowOff>
    </xdr:from>
    <xdr:to>
      <xdr:col>21</xdr:col>
      <xdr:colOff>375920</xdr:colOff>
      <xdr:row>18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18</xdr:row>
      <xdr:rowOff>114300</xdr:rowOff>
    </xdr:from>
    <xdr:to>
      <xdr:col>22</xdr:col>
      <xdr:colOff>375920</xdr:colOff>
      <xdr:row>18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18</xdr:row>
      <xdr:rowOff>85725</xdr:rowOff>
    </xdr:from>
    <xdr:to>
      <xdr:col>23</xdr:col>
      <xdr:colOff>394970</xdr:colOff>
      <xdr:row>18</xdr:row>
      <xdr:rowOff>360045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277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19</xdr:row>
      <xdr:rowOff>114300</xdr:rowOff>
    </xdr:from>
    <xdr:to>
      <xdr:col>17</xdr:col>
      <xdr:colOff>375920</xdr:colOff>
      <xdr:row>19</xdr:row>
      <xdr:rowOff>379095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87630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19</xdr:row>
      <xdr:rowOff>114300</xdr:rowOff>
    </xdr:from>
    <xdr:to>
      <xdr:col>18</xdr:col>
      <xdr:colOff>375920</xdr:colOff>
      <xdr:row>19</xdr:row>
      <xdr:rowOff>388620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19</xdr:row>
      <xdr:rowOff>114300</xdr:rowOff>
    </xdr:from>
    <xdr:to>
      <xdr:col>19</xdr:col>
      <xdr:colOff>375920</xdr:colOff>
      <xdr:row>19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19</xdr:row>
      <xdr:rowOff>114300</xdr:rowOff>
    </xdr:from>
    <xdr:to>
      <xdr:col>20</xdr:col>
      <xdr:colOff>375920</xdr:colOff>
      <xdr:row>19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19</xdr:row>
      <xdr:rowOff>114300</xdr:rowOff>
    </xdr:from>
    <xdr:to>
      <xdr:col>21</xdr:col>
      <xdr:colOff>375920</xdr:colOff>
      <xdr:row>19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19</xdr:row>
      <xdr:rowOff>114300</xdr:rowOff>
    </xdr:from>
    <xdr:to>
      <xdr:col>22</xdr:col>
      <xdr:colOff>375920</xdr:colOff>
      <xdr:row>19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19</xdr:row>
      <xdr:rowOff>85725</xdr:rowOff>
    </xdr:from>
    <xdr:to>
      <xdr:col>23</xdr:col>
      <xdr:colOff>394418</xdr:colOff>
      <xdr:row>19</xdr:row>
      <xdr:rowOff>360045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734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20</xdr:row>
      <xdr:rowOff>114300</xdr:rowOff>
    </xdr:from>
    <xdr:to>
      <xdr:col>17</xdr:col>
      <xdr:colOff>375368</xdr:colOff>
      <xdr:row>20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20</xdr:row>
      <xdr:rowOff>114300</xdr:rowOff>
    </xdr:from>
    <xdr:to>
      <xdr:col>18</xdr:col>
      <xdr:colOff>375920</xdr:colOff>
      <xdr:row>20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25</xdr:row>
      <xdr:rowOff>114300</xdr:rowOff>
    </xdr:from>
    <xdr:to>
      <xdr:col>3</xdr:col>
      <xdr:colOff>375920</xdr:colOff>
      <xdr:row>25</xdr:row>
      <xdr:rowOff>388620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25</xdr:row>
      <xdr:rowOff>114300</xdr:rowOff>
    </xdr:from>
    <xdr:to>
      <xdr:col>4</xdr:col>
      <xdr:colOff>375920</xdr:colOff>
      <xdr:row>25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25</xdr:row>
      <xdr:rowOff>114300</xdr:rowOff>
    </xdr:from>
    <xdr:to>
      <xdr:col>5</xdr:col>
      <xdr:colOff>375920</xdr:colOff>
      <xdr:row>25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25</xdr:row>
      <xdr:rowOff>114300</xdr:rowOff>
    </xdr:from>
    <xdr:to>
      <xdr:col>6</xdr:col>
      <xdr:colOff>375368</xdr:colOff>
      <xdr:row>25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25</xdr:row>
      <xdr:rowOff>133350</xdr:rowOff>
    </xdr:from>
    <xdr:to>
      <xdr:col>7</xdr:col>
      <xdr:colOff>384893</xdr:colOff>
      <xdr:row>25</xdr:row>
      <xdr:rowOff>407670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12680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26</xdr:row>
      <xdr:rowOff>114300</xdr:rowOff>
    </xdr:from>
    <xdr:to>
      <xdr:col>1</xdr:col>
      <xdr:colOff>375920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26</xdr:row>
      <xdr:rowOff>114300</xdr:rowOff>
    </xdr:from>
    <xdr:to>
      <xdr:col>2</xdr:col>
      <xdr:colOff>375920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26</xdr:row>
      <xdr:rowOff>114300</xdr:rowOff>
    </xdr:from>
    <xdr:to>
      <xdr:col>3</xdr:col>
      <xdr:colOff>375920</xdr:colOff>
      <xdr:row>26</xdr:row>
      <xdr:rowOff>388620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26</xdr:row>
      <xdr:rowOff>114300</xdr:rowOff>
    </xdr:from>
    <xdr:to>
      <xdr:col>4</xdr:col>
      <xdr:colOff>375920</xdr:colOff>
      <xdr:row>26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26</xdr:row>
      <xdr:rowOff>114300</xdr:rowOff>
    </xdr:from>
    <xdr:to>
      <xdr:col>5</xdr:col>
      <xdr:colOff>375920</xdr:colOff>
      <xdr:row>26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26</xdr:row>
      <xdr:rowOff>114300</xdr:rowOff>
    </xdr:from>
    <xdr:to>
      <xdr:col>6</xdr:col>
      <xdr:colOff>375920</xdr:colOff>
      <xdr:row>26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26</xdr:row>
      <xdr:rowOff>133350</xdr:rowOff>
    </xdr:from>
    <xdr:to>
      <xdr:col>7</xdr:col>
      <xdr:colOff>384893</xdr:colOff>
      <xdr:row>26</xdr:row>
      <xdr:rowOff>407670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17252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27</xdr:row>
      <xdr:rowOff>114300</xdr:rowOff>
    </xdr:from>
    <xdr:to>
      <xdr:col>1</xdr:col>
      <xdr:colOff>375368</xdr:colOff>
      <xdr:row>27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27</xdr:row>
      <xdr:rowOff>114300</xdr:rowOff>
    </xdr:from>
    <xdr:to>
      <xdr:col>2</xdr:col>
      <xdr:colOff>375920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27</xdr:row>
      <xdr:rowOff>114300</xdr:rowOff>
    </xdr:from>
    <xdr:to>
      <xdr:col>3</xdr:col>
      <xdr:colOff>375920</xdr:colOff>
      <xdr:row>27</xdr:row>
      <xdr:rowOff>388620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27</xdr:row>
      <xdr:rowOff>114300</xdr:rowOff>
    </xdr:from>
    <xdr:to>
      <xdr:col>4</xdr:col>
      <xdr:colOff>375920</xdr:colOff>
      <xdr:row>27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27</xdr:row>
      <xdr:rowOff>114300</xdr:rowOff>
    </xdr:from>
    <xdr:to>
      <xdr:col>5</xdr:col>
      <xdr:colOff>375920</xdr:colOff>
      <xdr:row>27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27</xdr:row>
      <xdr:rowOff>114300</xdr:rowOff>
    </xdr:from>
    <xdr:to>
      <xdr:col>6</xdr:col>
      <xdr:colOff>375920</xdr:colOff>
      <xdr:row>27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27</xdr:row>
      <xdr:rowOff>133350</xdr:rowOff>
    </xdr:from>
    <xdr:to>
      <xdr:col>7</xdr:col>
      <xdr:colOff>385445</xdr:colOff>
      <xdr:row>27</xdr:row>
      <xdr:rowOff>407670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2182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28</xdr:row>
      <xdr:rowOff>114300</xdr:rowOff>
    </xdr:from>
    <xdr:to>
      <xdr:col>1</xdr:col>
      <xdr:colOff>375920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28</xdr:row>
      <xdr:rowOff>114300</xdr:rowOff>
    </xdr:from>
    <xdr:to>
      <xdr:col>2</xdr:col>
      <xdr:colOff>375920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28</xdr:row>
      <xdr:rowOff>114300</xdr:rowOff>
    </xdr:from>
    <xdr:to>
      <xdr:col>3</xdr:col>
      <xdr:colOff>375920</xdr:colOff>
      <xdr:row>28</xdr:row>
      <xdr:rowOff>379095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26206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28</xdr:row>
      <xdr:rowOff>114300</xdr:rowOff>
    </xdr:from>
    <xdr:to>
      <xdr:col>4</xdr:col>
      <xdr:colOff>375920</xdr:colOff>
      <xdr:row>28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28</xdr:row>
      <xdr:rowOff>114300</xdr:rowOff>
    </xdr:from>
    <xdr:to>
      <xdr:col>5</xdr:col>
      <xdr:colOff>375920</xdr:colOff>
      <xdr:row>28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28</xdr:row>
      <xdr:rowOff>114300</xdr:rowOff>
    </xdr:from>
    <xdr:to>
      <xdr:col>6</xdr:col>
      <xdr:colOff>375920</xdr:colOff>
      <xdr:row>28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28</xdr:row>
      <xdr:rowOff>133350</xdr:rowOff>
    </xdr:from>
    <xdr:to>
      <xdr:col>7</xdr:col>
      <xdr:colOff>385445</xdr:colOff>
      <xdr:row>28</xdr:row>
      <xdr:rowOff>407670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2639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29</xdr:row>
      <xdr:rowOff>114300</xdr:rowOff>
    </xdr:from>
    <xdr:to>
      <xdr:col>1</xdr:col>
      <xdr:colOff>375368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29</xdr:row>
      <xdr:rowOff>114300</xdr:rowOff>
    </xdr:from>
    <xdr:to>
      <xdr:col>2</xdr:col>
      <xdr:colOff>375368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29</xdr:row>
      <xdr:rowOff>114300</xdr:rowOff>
    </xdr:from>
    <xdr:to>
      <xdr:col>3</xdr:col>
      <xdr:colOff>375920</xdr:colOff>
      <xdr:row>29</xdr:row>
      <xdr:rowOff>388620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29</xdr:row>
      <xdr:rowOff>114300</xdr:rowOff>
    </xdr:from>
    <xdr:to>
      <xdr:col>4</xdr:col>
      <xdr:colOff>375920</xdr:colOff>
      <xdr:row>29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29</xdr:row>
      <xdr:rowOff>114300</xdr:rowOff>
    </xdr:from>
    <xdr:to>
      <xdr:col>5</xdr:col>
      <xdr:colOff>375920</xdr:colOff>
      <xdr:row>29</xdr:row>
      <xdr:rowOff>388620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25</xdr:row>
      <xdr:rowOff>114300</xdr:rowOff>
    </xdr:from>
    <xdr:to>
      <xdr:col>14</xdr:col>
      <xdr:colOff>375920</xdr:colOff>
      <xdr:row>25</xdr:row>
      <xdr:rowOff>388620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25</xdr:row>
      <xdr:rowOff>114300</xdr:rowOff>
    </xdr:from>
    <xdr:to>
      <xdr:col>15</xdr:col>
      <xdr:colOff>414020</xdr:colOff>
      <xdr:row>25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26</xdr:row>
      <xdr:rowOff>114300</xdr:rowOff>
    </xdr:from>
    <xdr:to>
      <xdr:col>9</xdr:col>
      <xdr:colOff>375368</xdr:colOff>
      <xdr:row>26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26</xdr:row>
      <xdr:rowOff>114300</xdr:rowOff>
    </xdr:from>
    <xdr:to>
      <xdr:col>10</xdr:col>
      <xdr:colOff>375368</xdr:colOff>
      <xdr:row>26</xdr:row>
      <xdr:rowOff>388620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26</xdr:row>
      <xdr:rowOff>114300</xdr:rowOff>
    </xdr:from>
    <xdr:to>
      <xdr:col>11</xdr:col>
      <xdr:colOff>375920</xdr:colOff>
      <xdr:row>26</xdr:row>
      <xdr:rowOff>388620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26</xdr:row>
      <xdr:rowOff>114300</xdr:rowOff>
    </xdr:from>
    <xdr:to>
      <xdr:col>12</xdr:col>
      <xdr:colOff>375920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26</xdr:row>
      <xdr:rowOff>114300</xdr:rowOff>
    </xdr:from>
    <xdr:to>
      <xdr:col>13</xdr:col>
      <xdr:colOff>375920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26</xdr:row>
      <xdr:rowOff>114300</xdr:rowOff>
    </xdr:from>
    <xdr:to>
      <xdr:col>14</xdr:col>
      <xdr:colOff>375920</xdr:colOff>
      <xdr:row>26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26</xdr:row>
      <xdr:rowOff>114300</xdr:rowOff>
    </xdr:from>
    <xdr:to>
      <xdr:col>15</xdr:col>
      <xdr:colOff>414020</xdr:colOff>
      <xdr:row>26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27</xdr:row>
      <xdr:rowOff>114300</xdr:rowOff>
    </xdr:from>
    <xdr:to>
      <xdr:col>9</xdr:col>
      <xdr:colOff>375920</xdr:colOff>
      <xdr:row>27</xdr:row>
      <xdr:rowOff>388620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27</xdr:row>
      <xdr:rowOff>114300</xdr:rowOff>
    </xdr:from>
    <xdr:to>
      <xdr:col>10</xdr:col>
      <xdr:colOff>375368</xdr:colOff>
      <xdr:row>27</xdr:row>
      <xdr:rowOff>388620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27</xdr:row>
      <xdr:rowOff>114300</xdr:rowOff>
    </xdr:from>
    <xdr:to>
      <xdr:col>11</xdr:col>
      <xdr:colOff>375368</xdr:colOff>
      <xdr:row>27</xdr:row>
      <xdr:rowOff>388620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27</xdr:row>
      <xdr:rowOff>114300</xdr:rowOff>
    </xdr:from>
    <xdr:to>
      <xdr:col>12</xdr:col>
      <xdr:colOff>375920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27</xdr:row>
      <xdr:rowOff>114300</xdr:rowOff>
    </xdr:from>
    <xdr:to>
      <xdr:col>13</xdr:col>
      <xdr:colOff>375920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27</xdr:row>
      <xdr:rowOff>114300</xdr:rowOff>
    </xdr:from>
    <xdr:to>
      <xdr:col>14</xdr:col>
      <xdr:colOff>375920</xdr:colOff>
      <xdr:row>27</xdr:row>
      <xdr:rowOff>388620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27</xdr:row>
      <xdr:rowOff>114300</xdr:rowOff>
    </xdr:from>
    <xdr:to>
      <xdr:col>15</xdr:col>
      <xdr:colOff>414020</xdr:colOff>
      <xdr:row>27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28</xdr:row>
      <xdr:rowOff>114300</xdr:rowOff>
    </xdr:from>
    <xdr:to>
      <xdr:col>9</xdr:col>
      <xdr:colOff>385445</xdr:colOff>
      <xdr:row>28</xdr:row>
      <xdr:rowOff>388620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28</xdr:row>
      <xdr:rowOff>114300</xdr:rowOff>
    </xdr:from>
    <xdr:to>
      <xdr:col>10</xdr:col>
      <xdr:colOff>385445</xdr:colOff>
      <xdr:row>28</xdr:row>
      <xdr:rowOff>388620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28</xdr:row>
      <xdr:rowOff>114300</xdr:rowOff>
    </xdr:from>
    <xdr:to>
      <xdr:col>11</xdr:col>
      <xdr:colOff>385445</xdr:colOff>
      <xdr:row>28</xdr:row>
      <xdr:rowOff>388620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28</xdr:row>
      <xdr:rowOff>114300</xdr:rowOff>
    </xdr:from>
    <xdr:to>
      <xdr:col>12</xdr:col>
      <xdr:colOff>385445</xdr:colOff>
      <xdr:row>28</xdr:row>
      <xdr:rowOff>379095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6206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28</xdr:row>
      <xdr:rowOff>114300</xdr:rowOff>
    </xdr:from>
    <xdr:to>
      <xdr:col>13</xdr:col>
      <xdr:colOff>385445</xdr:colOff>
      <xdr:row>28</xdr:row>
      <xdr:rowOff>388620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28</xdr:row>
      <xdr:rowOff>114300</xdr:rowOff>
    </xdr:from>
    <xdr:to>
      <xdr:col>14</xdr:col>
      <xdr:colOff>385445</xdr:colOff>
      <xdr:row>28</xdr:row>
      <xdr:rowOff>388620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28</xdr:row>
      <xdr:rowOff>114300</xdr:rowOff>
    </xdr:from>
    <xdr:to>
      <xdr:col>15</xdr:col>
      <xdr:colOff>414020</xdr:colOff>
      <xdr:row>28</xdr:row>
      <xdr:rowOff>388620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29</xdr:row>
      <xdr:rowOff>114300</xdr:rowOff>
    </xdr:from>
    <xdr:to>
      <xdr:col>9</xdr:col>
      <xdr:colOff>385445</xdr:colOff>
      <xdr:row>29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29</xdr:row>
      <xdr:rowOff>114300</xdr:rowOff>
    </xdr:from>
    <xdr:to>
      <xdr:col>10</xdr:col>
      <xdr:colOff>384893</xdr:colOff>
      <xdr:row>29</xdr:row>
      <xdr:rowOff>388620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29</xdr:row>
      <xdr:rowOff>114300</xdr:rowOff>
    </xdr:from>
    <xdr:to>
      <xdr:col>11</xdr:col>
      <xdr:colOff>384893</xdr:colOff>
      <xdr:row>29</xdr:row>
      <xdr:rowOff>388620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29</xdr:row>
      <xdr:rowOff>114300</xdr:rowOff>
    </xdr:from>
    <xdr:to>
      <xdr:col>12</xdr:col>
      <xdr:colOff>385445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29</xdr:row>
      <xdr:rowOff>114300</xdr:rowOff>
    </xdr:from>
    <xdr:to>
      <xdr:col>13</xdr:col>
      <xdr:colOff>385445</xdr:colOff>
      <xdr:row>29</xdr:row>
      <xdr:rowOff>388620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29</xdr:row>
      <xdr:rowOff>114300</xdr:rowOff>
    </xdr:from>
    <xdr:to>
      <xdr:col>14</xdr:col>
      <xdr:colOff>385445</xdr:colOff>
      <xdr:row>29</xdr:row>
      <xdr:rowOff>388620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29</xdr:row>
      <xdr:rowOff>114300</xdr:rowOff>
    </xdr:from>
    <xdr:to>
      <xdr:col>15</xdr:col>
      <xdr:colOff>414020</xdr:colOff>
      <xdr:row>29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30</xdr:row>
      <xdr:rowOff>114300</xdr:rowOff>
    </xdr:from>
    <xdr:to>
      <xdr:col>9</xdr:col>
      <xdr:colOff>385445</xdr:colOff>
      <xdr:row>30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3535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92075</xdr:colOff>
      <xdr:row>25</xdr:row>
      <xdr:rowOff>114300</xdr:rowOff>
    </xdr:from>
    <xdr:to>
      <xdr:col>18</xdr:col>
      <xdr:colOff>365843</xdr:colOff>
      <xdr:row>25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92075</xdr:colOff>
      <xdr:row>25</xdr:row>
      <xdr:rowOff>114300</xdr:rowOff>
    </xdr:from>
    <xdr:to>
      <xdr:col>19</xdr:col>
      <xdr:colOff>365843</xdr:colOff>
      <xdr:row>25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92075</xdr:colOff>
      <xdr:row>25</xdr:row>
      <xdr:rowOff>114300</xdr:rowOff>
    </xdr:from>
    <xdr:to>
      <xdr:col>20</xdr:col>
      <xdr:colOff>366395</xdr:colOff>
      <xdr:row>25</xdr:row>
      <xdr:rowOff>388620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92075</xdr:colOff>
      <xdr:row>25</xdr:row>
      <xdr:rowOff>114300</xdr:rowOff>
    </xdr:from>
    <xdr:to>
      <xdr:col>21</xdr:col>
      <xdr:colOff>366395</xdr:colOff>
      <xdr:row>25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90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92075</xdr:colOff>
      <xdr:row>25</xdr:row>
      <xdr:rowOff>114300</xdr:rowOff>
    </xdr:from>
    <xdr:to>
      <xdr:col>22</xdr:col>
      <xdr:colOff>366395</xdr:colOff>
      <xdr:row>25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48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25</xdr:row>
      <xdr:rowOff>114300</xdr:rowOff>
    </xdr:from>
    <xdr:to>
      <xdr:col>23</xdr:col>
      <xdr:colOff>414020</xdr:colOff>
      <xdr:row>25</xdr:row>
      <xdr:rowOff>388620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92075</xdr:colOff>
      <xdr:row>26</xdr:row>
      <xdr:rowOff>114300</xdr:rowOff>
    </xdr:from>
    <xdr:to>
      <xdr:col>17</xdr:col>
      <xdr:colOff>366395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9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92075</xdr:colOff>
      <xdr:row>26</xdr:row>
      <xdr:rowOff>114300</xdr:rowOff>
    </xdr:from>
    <xdr:to>
      <xdr:col>18</xdr:col>
      <xdr:colOff>366395</xdr:colOff>
      <xdr:row>26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92075</xdr:colOff>
      <xdr:row>26</xdr:row>
      <xdr:rowOff>114300</xdr:rowOff>
    </xdr:from>
    <xdr:to>
      <xdr:col>19</xdr:col>
      <xdr:colOff>365843</xdr:colOff>
      <xdr:row>26</xdr:row>
      <xdr:rowOff>388620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92075</xdr:colOff>
      <xdr:row>26</xdr:row>
      <xdr:rowOff>114300</xdr:rowOff>
    </xdr:from>
    <xdr:to>
      <xdr:col>20</xdr:col>
      <xdr:colOff>365843</xdr:colOff>
      <xdr:row>26</xdr:row>
      <xdr:rowOff>388620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92075</xdr:colOff>
      <xdr:row>26</xdr:row>
      <xdr:rowOff>114300</xdr:rowOff>
    </xdr:from>
    <xdr:to>
      <xdr:col>21</xdr:col>
      <xdr:colOff>365843</xdr:colOff>
      <xdr:row>26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90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92075</xdr:colOff>
      <xdr:row>26</xdr:row>
      <xdr:rowOff>114300</xdr:rowOff>
    </xdr:from>
    <xdr:to>
      <xdr:col>22</xdr:col>
      <xdr:colOff>366395</xdr:colOff>
      <xdr:row>26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48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26</xdr:row>
      <xdr:rowOff>114300</xdr:rowOff>
    </xdr:from>
    <xdr:to>
      <xdr:col>23</xdr:col>
      <xdr:colOff>414020</xdr:colOff>
      <xdr:row>26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92075</xdr:colOff>
      <xdr:row>27</xdr:row>
      <xdr:rowOff>114300</xdr:rowOff>
    </xdr:from>
    <xdr:to>
      <xdr:col>17</xdr:col>
      <xdr:colOff>366395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9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92075</xdr:colOff>
      <xdr:row>27</xdr:row>
      <xdr:rowOff>114300</xdr:rowOff>
    </xdr:from>
    <xdr:to>
      <xdr:col>18</xdr:col>
      <xdr:colOff>366395</xdr:colOff>
      <xdr:row>27</xdr:row>
      <xdr:rowOff>388620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92075</xdr:colOff>
      <xdr:row>27</xdr:row>
      <xdr:rowOff>114300</xdr:rowOff>
    </xdr:from>
    <xdr:to>
      <xdr:col>19</xdr:col>
      <xdr:colOff>366395</xdr:colOff>
      <xdr:row>27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92075</xdr:colOff>
      <xdr:row>27</xdr:row>
      <xdr:rowOff>114300</xdr:rowOff>
    </xdr:from>
    <xdr:to>
      <xdr:col>20</xdr:col>
      <xdr:colOff>366395</xdr:colOff>
      <xdr:row>27</xdr:row>
      <xdr:rowOff>388620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92075</xdr:colOff>
      <xdr:row>27</xdr:row>
      <xdr:rowOff>114300</xdr:rowOff>
    </xdr:from>
    <xdr:to>
      <xdr:col>21</xdr:col>
      <xdr:colOff>366395</xdr:colOff>
      <xdr:row>27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90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92075</xdr:colOff>
      <xdr:row>27</xdr:row>
      <xdr:rowOff>114300</xdr:rowOff>
    </xdr:from>
    <xdr:to>
      <xdr:col>22</xdr:col>
      <xdr:colOff>366395</xdr:colOff>
      <xdr:row>27</xdr:row>
      <xdr:rowOff>379095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4850" y="121634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27</xdr:row>
      <xdr:rowOff>114300</xdr:rowOff>
    </xdr:from>
    <xdr:to>
      <xdr:col>23</xdr:col>
      <xdr:colOff>414020</xdr:colOff>
      <xdr:row>27</xdr:row>
      <xdr:rowOff>388620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92075</xdr:colOff>
      <xdr:row>28</xdr:row>
      <xdr:rowOff>114300</xdr:rowOff>
    </xdr:from>
    <xdr:to>
      <xdr:col>17</xdr:col>
      <xdr:colOff>366395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9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92075</xdr:colOff>
      <xdr:row>28</xdr:row>
      <xdr:rowOff>114300</xdr:rowOff>
    </xdr:from>
    <xdr:to>
      <xdr:col>18</xdr:col>
      <xdr:colOff>366395</xdr:colOff>
      <xdr:row>28</xdr:row>
      <xdr:rowOff>388620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92075</xdr:colOff>
      <xdr:row>28</xdr:row>
      <xdr:rowOff>114300</xdr:rowOff>
    </xdr:from>
    <xdr:to>
      <xdr:col>19</xdr:col>
      <xdr:colOff>365843</xdr:colOff>
      <xdr:row>28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92075</xdr:colOff>
      <xdr:row>28</xdr:row>
      <xdr:rowOff>114300</xdr:rowOff>
    </xdr:from>
    <xdr:to>
      <xdr:col>20</xdr:col>
      <xdr:colOff>365843</xdr:colOff>
      <xdr:row>28</xdr:row>
      <xdr:rowOff>388620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330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92075</xdr:colOff>
      <xdr:row>28</xdr:row>
      <xdr:rowOff>114300</xdr:rowOff>
    </xdr:from>
    <xdr:to>
      <xdr:col>21</xdr:col>
      <xdr:colOff>366395</xdr:colOff>
      <xdr:row>28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90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92075</xdr:colOff>
      <xdr:row>28</xdr:row>
      <xdr:rowOff>114300</xdr:rowOff>
    </xdr:from>
    <xdr:to>
      <xdr:col>22</xdr:col>
      <xdr:colOff>366395</xdr:colOff>
      <xdr:row>28</xdr:row>
      <xdr:rowOff>388620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48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28</xdr:row>
      <xdr:rowOff>114300</xdr:rowOff>
    </xdr:from>
    <xdr:to>
      <xdr:col>23</xdr:col>
      <xdr:colOff>414020</xdr:colOff>
      <xdr:row>28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92075</xdr:colOff>
      <xdr:row>29</xdr:row>
      <xdr:rowOff>114300</xdr:rowOff>
    </xdr:from>
    <xdr:to>
      <xdr:col>17</xdr:col>
      <xdr:colOff>366395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59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92075</xdr:colOff>
      <xdr:row>29</xdr:row>
      <xdr:rowOff>114300</xdr:rowOff>
    </xdr:from>
    <xdr:to>
      <xdr:col>18</xdr:col>
      <xdr:colOff>366395</xdr:colOff>
      <xdr:row>29</xdr:row>
      <xdr:rowOff>388620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17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92075</xdr:colOff>
      <xdr:row>29</xdr:row>
      <xdr:rowOff>114300</xdr:rowOff>
    </xdr:from>
    <xdr:to>
      <xdr:col>19</xdr:col>
      <xdr:colOff>366395</xdr:colOff>
      <xdr:row>29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75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34</xdr:row>
      <xdr:rowOff>114300</xdr:rowOff>
    </xdr:from>
    <xdr:to>
      <xdr:col>4</xdr:col>
      <xdr:colOff>394418</xdr:colOff>
      <xdr:row>34</xdr:row>
      <xdr:rowOff>388620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34</xdr:row>
      <xdr:rowOff>114300</xdr:rowOff>
    </xdr:from>
    <xdr:to>
      <xdr:col>5</xdr:col>
      <xdr:colOff>394418</xdr:colOff>
      <xdr:row>34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34</xdr:row>
      <xdr:rowOff>114300</xdr:rowOff>
    </xdr:from>
    <xdr:to>
      <xdr:col>6</xdr:col>
      <xdr:colOff>394970</xdr:colOff>
      <xdr:row>34</xdr:row>
      <xdr:rowOff>388620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34</xdr:row>
      <xdr:rowOff>104775</xdr:rowOff>
    </xdr:from>
    <xdr:to>
      <xdr:col>7</xdr:col>
      <xdr:colOff>394970</xdr:colOff>
      <xdr:row>34</xdr:row>
      <xdr:rowOff>379095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097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35</xdr:row>
      <xdr:rowOff>114300</xdr:rowOff>
    </xdr:from>
    <xdr:to>
      <xdr:col>1</xdr:col>
      <xdr:colOff>394970</xdr:colOff>
      <xdr:row>35</xdr:row>
      <xdr:rowOff>388620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35</xdr:row>
      <xdr:rowOff>114300</xdr:rowOff>
    </xdr:from>
    <xdr:to>
      <xdr:col>2</xdr:col>
      <xdr:colOff>394970</xdr:colOff>
      <xdr:row>35</xdr:row>
      <xdr:rowOff>388620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35</xdr:row>
      <xdr:rowOff>114300</xdr:rowOff>
    </xdr:from>
    <xdr:to>
      <xdr:col>3</xdr:col>
      <xdr:colOff>394970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35</xdr:row>
      <xdr:rowOff>114300</xdr:rowOff>
    </xdr:from>
    <xdr:to>
      <xdr:col>4</xdr:col>
      <xdr:colOff>394970</xdr:colOff>
      <xdr:row>35</xdr:row>
      <xdr:rowOff>388620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35</xdr:row>
      <xdr:rowOff>114300</xdr:rowOff>
    </xdr:from>
    <xdr:to>
      <xdr:col>5</xdr:col>
      <xdr:colOff>394418</xdr:colOff>
      <xdr:row>35</xdr:row>
      <xdr:rowOff>388620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35</xdr:row>
      <xdr:rowOff>114300</xdr:rowOff>
    </xdr:from>
    <xdr:to>
      <xdr:col>6</xdr:col>
      <xdr:colOff>394418</xdr:colOff>
      <xdr:row>35</xdr:row>
      <xdr:rowOff>388620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35</xdr:row>
      <xdr:rowOff>104775</xdr:rowOff>
    </xdr:from>
    <xdr:to>
      <xdr:col>7</xdr:col>
      <xdr:colOff>394970</xdr:colOff>
      <xdr:row>35</xdr:row>
      <xdr:rowOff>379095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36</xdr:row>
      <xdr:rowOff>114300</xdr:rowOff>
    </xdr:from>
    <xdr:to>
      <xdr:col>1</xdr:col>
      <xdr:colOff>394970</xdr:colOff>
      <xdr:row>36</xdr:row>
      <xdr:rowOff>388620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36</xdr:row>
      <xdr:rowOff>114300</xdr:rowOff>
    </xdr:from>
    <xdr:to>
      <xdr:col>2</xdr:col>
      <xdr:colOff>394970</xdr:colOff>
      <xdr:row>36</xdr:row>
      <xdr:rowOff>388620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36</xdr:row>
      <xdr:rowOff>114300</xdr:rowOff>
    </xdr:from>
    <xdr:to>
      <xdr:col>3</xdr:col>
      <xdr:colOff>394970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36</xdr:row>
      <xdr:rowOff>114300</xdr:rowOff>
    </xdr:from>
    <xdr:to>
      <xdr:col>4</xdr:col>
      <xdr:colOff>394970</xdr:colOff>
      <xdr:row>36</xdr:row>
      <xdr:rowOff>388620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36</xdr:row>
      <xdr:rowOff>114300</xdr:rowOff>
    </xdr:from>
    <xdr:to>
      <xdr:col>5</xdr:col>
      <xdr:colOff>394970</xdr:colOff>
      <xdr:row>36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36</xdr:row>
      <xdr:rowOff>114300</xdr:rowOff>
    </xdr:from>
    <xdr:to>
      <xdr:col>6</xdr:col>
      <xdr:colOff>394970</xdr:colOff>
      <xdr:row>36</xdr:row>
      <xdr:rowOff>388620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36</xdr:row>
      <xdr:rowOff>104775</xdr:rowOff>
    </xdr:from>
    <xdr:to>
      <xdr:col>7</xdr:col>
      <xdr:colOff>394970</xdr:colOff>
      <xdr:row>36</xdr:row>
      <xdr:rowOff>369570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0115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37</xdr:row>
      <xdr:rowOff>114300</xdr:rowOff>
    </xdr:from>
    <xdr:to>
      <xdr:col>1</xdr:col>
      <xdr:colOff>385445</xdr:colOff>
      <xdr:row>37</xdr:row>
      <xdr:rowOff>388620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37</xdr:row>
      <xdr:rowOff>114300</xdr:rowOff>
    </xdr:from>
    <xdr:to>
      <xdr:col>2</xdr:col>
      <xdr:colOff>385445</xdr:colOff>
      <xdr:row>37</xdr:row>
      <xdr:rowOff>388620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37</xdr:row>
      <xdr:rowOff>114300</xdr:rowOff>
    </xdr:from>
    <xdr:to>
      <xdr:col>3</xdr:col>
      <xdr:colOff>385445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37</xdr:row>
      <xdr:rowOff>114300</xdr:rowOff>
    </xdr:from>
    <xdr:to>
      <xdr:col>4</xdr:col>
      <xdr:colOff>385445</xdr:colOff>
      <xdr:row>37</xdr:row>
      <xdr:rowOff>388620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37</xdr:row>
      <xdr:rowOff>114300</xdr:rowOff>
    </xdr:from>
    <xdr:to>
      <xdr:col>5</xdr:col>
      <xdr:colOff>384893</xdr:colOff>
      <xdr:row>37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37</xdr:row>
      <xdr:rowOff>114300</xdr:rowOff>
    </xdr:from>
    <xdr:to>
      <xdr:col>6</xdr:col>
      <xdr:colOff>384893</xdr:colOff>
      <xdr:row>37</xdr:row>
      <xdr:rowOff>388620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37</xdr:row>
      <xdr:rowOff>104775</xdr:rowOff>
    </xdr:from>
    <xdr:to>
      <xdr:col>7</xdr:col>
      <xdr:colOff>394970</xdr:colOff>
      <xdr:row>37</xdr:row>
      <xdr:rowOff>379095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38</xdr:row>
      <xdr:rowOff>114300</xdr:rowOff>
    </xdr:from>
    <xdr:to>
      <xdr:col>1</xdr:col>
      <xdr:colOff>385445</xdr:colOff>
      <xdr:row>38</xdr:row>
      <xdr:rowOff>388620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38</xdr:row>
      <xdr:rowOff>114300</xdr:rowOff>
    </xdr:from>
    <xdr:to>
      <xdr:col>2</xdr:col>
      <xdr:colOff>385445</xdr:colOff>
      <xdr:row>38</xdr:row>
      <xdr:rowOff>388620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38</xdr:row>
      <xdr:rowOff>114300</xdr:rowOff>
    </xdr:from>
    <xdr:to>
      <xdr:col>3</xdr:col>
      <xdr:colOff>385445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38</xdr:row>
      <xdr:rowOff>114300</xdr:rowOff>
    </xdr:from>
    <xdr:to>
      <xdr:col>4</xdr:col>
      <xdr:colOff>385445</xdr:colOff>
      <xdr:row>38</xdr:row>
      <xdr:rowOff>388620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38</xdr:row>
      <xdr:rowOff>114300</xdr:rowOff>
    </xdr:from>
    <xdr:to>
      <xdr:col>5</xdr:col>
      <xdr:colOff>385445</xdr:colOff>
      <xdr:row>38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38</xdr:row>
      <xdr:rowOff>114300</xdr:rowOff>
    </xdr:from>
    <xdr:to>
      <xdr:col>6</xdr:col>
      <xdr:colOff>375368</xdr:colOff>
      <xdr:row>38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114300</xdr:rowOff>
    </xdr:from>
    <xdr:to>
      <xdr:col>15</xdr:col>
      <xdr:colOff>394418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35</xdr:row>
      <xdr:rowOff>133350</xdr:rowOff>
    </xdr:from>
    <xdr:to>
      <xdr:col>9</xdr:col>
      <xdr:colOff>385445</xdr:colOff>
      <xdr:row>35</xdr:row>
      <xdr:rowOff>407670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35</xdr:row>
      <xdr:rowOff>133350</xdr:rowOff>
    </xdr:from>
    <xdr:to>
      <xdr:col>10</xdr:col>
      <xdr:colOff>385445</xdr:colOff>
      <xdr:row>35</xdr:row>
      <xdr:rowOff>407670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35</xdr:row>
      <xdr:rowOff>133350</xdr:rowOff>
    </xdr:from>
    <xdr:to>
      <xdr:col>11</xdr:col>
      <xdr:colOff>385445</xdr:colOff>
      <xdr:row>35</xdr:row>
      <xdr:rowOff>407670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35</xdr:row>
      <xdr:rowOff>133350</xdr:rowOff>
    </xdr:from>
    <xdr:to>
      <xdr:col>12</xdr:col>
      <xdr:colOff>385445</xdr:colOff>
      <xdr:row>35</xdr:row>
      <xdr:rowOff>407670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35</xdr:row>
      <xdr:rowOff>133350</xdr:rowOff>
    </xdr:from>
    <xdr:to>
      <xdr:col>13</xdr:col>
      <xdr:colOff>385445</xdr:colOff>
      <xdr:row>35</xdr:row>
      <xdr:rowOff>407670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35</xdr:row>
      <xdr:rowOff>133350</xdr:rowOff>
    </xdr:from>
    <xdr:to>
      <xdr:col>14</xdr:col>
      <xdr:colOff>385445</xdr:colOff>
      <xdr:row>35</xdr:row>
      <xdr:rowOff>407670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114300</xdr:rowOff>
    </xdr:from>
    <xdr:to>
      <xdr:col>15</xdr:col>
      <xdr:colOff>394418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36</xdr:row>
      <xdr:rowOff>133350</xdr:rowOff>
    </xdr:from>
    <xdr:to>
      <xdr:col>9</xdr:col>
      <xdr:colOff>384893</xdr:colOff>
      <xdr:row>36</xdr:row>
      <xdr:rowOff>407670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0401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36</xdr:row>
      <xdr:rowOff>133350</xdr:rowOff>
    </xdr:from>
    <xdr:to>
      <xdr:col>10</xdr:col>
      <xdr:colOff>385445</xdr:colOff>
      <xdr:row>36</xdr:row>
      <xdr:rowOff>407670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36</xdr:row>
      <xdr:rowOff>133350</xdr:rowOff>
    </xdr:from>
    <xdr:to>
      <xdr:col>11</xdr:col>
      <xdr:colOff>385445</xdr:colOff>
      <xdr:row>36</xdr:row>
      <xdr:rowOff>407670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36</xdr:row>
      <xdr:rowOff>133350</xdr:rowOff>
    </xdr:from>
    <xdr:to>
      <xdr:col>12</xdr:col>
      <xdr:colOff>385445</xdr:colOff>
      <xdr:row>36</xdr:row>
      <xdr:rowOff>407670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36</xdr:row>
      <xdr:rowOff>133350</xdr:rowOff>
    </xdr:from>
    <xdr:to>
      <xdr:col>13</xdr:col>
      <xdr:colOff>385445</xdr:colOff>
      <xdr:row>36</xdr:row>
      <xdr:rowOff>407670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36</xdr:row>
      <xdr:rowOff>133350</xdr:rowOff>
    </xdr:from>
    <xdr:to>
      <xdr:col>14</xdr:col>
      <xdr:colOff>385445</xdr:colOff>
      <xdr:row>36</xdr:row>
      <xdr:rowOff>407670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114300</xdr:rowOff>
    </xdr:from>
    <xdr:to>
      <xdr:col>15</xdr:col>
      <xdr:colOff>394970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37</xdr:row>
      <xdr:rowOff>104775</xdr:rowOff>
    </xdr:from>
    <xdr:to>
      <xdr:col>9</xdr:col>
      <xdr:colOff>394970</xdr:colOff>
      <xdr:row>37</xdr:row>
      <xdr:rowOff>369570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4687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37</xdr:row>
      <xdr:rowOff>104775</xdr:rowOff>
    </xdr:from>
    <xdr:to>
      <xdr:col>10</xdr:col>
      <xdr:colOff>394970</xdr:colOff>
      <xdr:row>37</xdr:row>
      <xdr:rowOff>379095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37</xdr:row>
      <xdr:rowOff>104775</xdr:rowOff>
    </xdr:from>
    <xdr:to>
      <xdr:col>11</xdr:col>
      <xdr:colOff>394970</xdr:colOff>
      <xdr:row>37</xdr:row>
      <xdr:rowOff>379095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37</xdr:row>
      <xdr:rowOff>104775</xdr:rowOff>
    </xdr:from>
    <xdr:to>
      <xdr:col>12</xdr:col>
      <xdr:colOff>394970</xdr:colOff>
      <xdr:row>37</xdr:row>
      <xdr:rowOff>379095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37</xdr:row>
      <xdr:rowOff>104775</xdr:rowOff>
    </xdr:from>
    <xdr:to>
      <xdr:col>13</xdr:col>
      <xdr:colOff>394970</xdr:colOff>
      <xdr:row>37</xdr:row>
      <xdr:rowOff>379095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37</xdr:row>
      <xdr:rowOff>104775</xdr:rowOff>
    </xdr:from>
    <xdr:to>
      <xdr:col>14</xdr:col>
      <xdr:colOff>394418</xdr:colOff>
      <xdr:row>37</xdr:row>
      <xdr:rowOff>379095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64687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114300</xdr:rowOff>
    </xdr:from>
    <xdr:to>
      <xdr:col>15</xdr:col>
      <xdr:colOff>394418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38</xdr:row>
      <xdr:rowOff>104775</xdr:rowOff>
    </xdr:from>
    <xdr:to>
      <xdr:col>9</xdr:col>
      <xdr:colOff>385445</xdr:colOff>
      <xdr:row>38</xdr:row>
      <xdr:rowOff>379095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38</xdr:row>
      <xdr:rowOff>104775</xdr:rowOff>
    </xdr:from>
    <xdr:to>
      <xdr:col>10</xdr:col>
      <xdr:colOff>385445</xdr:colOff>
      <xdr:row>38</xdr:row>
      <xdr:rowOff>379095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38</xdr:row>
      <xdr:rowOff>104775</xdr:rowOff>
    </xdr:from>
    <xdr:to>
      <xdr:col>11</xdr:col>
      <xdr:colOff>385445</xdr:colOff>
      <xdr:row>38</xdr:row>
      <xdr:rowOff>379095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38</xdr:row>
      <xdr:rowOff>104775</xdr:rowOff>
    </xdr:from>
    <xdr:to>
      <xdr:col>12</xdr:col>
      <xdr:colOff>385445</xdr:colOff>
      <xdr:row>38</xdr:row>
      <xdr:rowOff>379095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38</xdr:row>
      <xdr:rowOff>104775</xdr:rowOff>
    </xdr:from>
    <xdr:to>
      <xdr:col>13</xdr:col>
      <xdr:colOff>385445</xdr:colOff>
      <xdr:row>38</xdr:row>
      <xdr:rowOff>379095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38</xdr:row>
      <xdr:rowOff>104775</xdr:rowOff>
    </xdr:from>
    <xdr:to>
      <xdr:col>14</xdr:col>
      <xdr:colOff>394970</xdr:colOff>
      <xdr:row>38</xdr:row>
      <xdr:rowOff>379095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38</xdr:row>
      <xdr:rowOff>114300</xdr:rowOff>
    </xdr:from>
    <xdr:to>
      <xdr:col>15</xdr:col>
      <xdr:colOff>394418</xdr:colOff>
      <xdr:row>38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39</xdr:row>
      <xdr:rowOff>104775</xdr:rowOff>
    </xdr:from>
    <xdr:to>
      <xdr:col>9</xdr:col>
      <xdr:colOff>384893</xdr:colOff>
      <xdr:row>39</xdr:row>
      <xdr:rowOff>379095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73831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34</xdr:row>
      <xdr:rowOff>114300</xdr:rowOff>
    </xdr:from>
    <xdr:to>
      <xdr:col>18</xdr:col>
      <xdr:colOff>384893</xdr:colOff>
      <xdr:row>34</xdr:row>
      <xdr:rowOff>388620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34</xdr:row>
      <xdr:rowOff>114300</xdr:rowOff>
    </xdr:from>
    <xdr:to>
      <xdr:col>19</xdr:col>
      <xdr:colOff>385445</xdr:colOff>
      <xdr:row>34</xdr:row>
      <xdr:rowOff>388620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34</xdr:row>
      <xdr:rowOff>114300</xdr:rowOff>
    </xdr:from>
    <xdr:to>
      <xdr:col>20</xdr:col>
      <xdr:colOff>385445</xdr:colOff>
      <xdr:row>34</xdr:row>
      <xdr:rowOff>388620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34</xdr:row>
      <xdr:rowOff>114300</xdr:rowOff>
    </xdr:from>
    <xdr:to>
      <xdr:col>21</xdr:col>
      <xdr:colOff>385445</xdr:colOff>
      <xdr:row>34</xdr:row>
      <xdr:rowOff>388620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34</xdr:row>
      <xdr:rowOff>114300</xdr:rowOff>
    </xdr:from>
    <xdr:to>
      <xdr:col>22</xdr:col>
      <xdr:colOff>385445</xdr:colOff>
      <xdr:row>34</xdr:row>
      <xdr:rowOff>388620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34</xdr:row>
      <xdr:rowOff>133350</xdr:rowOff>
    </xdr:from>
    <xdr:to>
      <xdr:col>23</xdr:col>
      <xdr:colOff>394970</xdr:colOff>
      <xdr:row>34</xdr:row>
      <xdr:rowOff>407670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5125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35</xdr:row>
      <xdr:rowOff>114300</xdr:rowOff>
    </xdr:from>
    <xdr:to>
      <xdr:col>17</xdr:col>
      <xdr:colOff>384893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35</xdr:row>
      <xdr:rowOff>114300</xdr:rowOff>
    </xdr:from>
    <xdr:to>
      <xdr:col>18</xdr:col>
      <xdr:colOff>384893</xdr:colOff>
      <xdr:row>35</xdr:row>
      <xdr:rowOff>388620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35</xdr:row>
      <xdr:rowOff>114300</xdr:rowOff>
    </xdr:from>
    <xdr:to>
      <xdr:col>19</xdr:col>
      <xdr:colOff>385445</xdr:colOff>
      <xdr:row>35</xdr:row>
      <xdr:rowOff>388620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35</xdr:row>
      <xdr:rowOff>114300</xdr:rowOff>
    </xdr:from>
    <xdr:to>
      <xdr:col>20</xdr:col>
      <xdr:colOff>385445</xdr:colOff>
      <xdr:row>35</xdr:row>
      <xdr:rowOff>388620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35</xdr:row>
      <xdr:rowOff>114300</xdr:rowOff>
    </xdr:from>
    <xdr:to>
      <xdr:col>21</xdr:col>
      <xdr:colOff>385445</xdr:colOff>
      <xdr:row>35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35</xdr:row>
      <xdr:rowOff>114300</xdr:rowOff>
    </xdr:from>
    <xdr:to>
      <xdr:col>22</xdr:col>
      <xdr:colOff>385445</xdr:colOff>
      <xdr:row>35</xdr:row>
      <xdr:rowOff>388620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35</xdr:row>
      <xdr:rowOff>133350</xdr:rowOff>
    </xdr:from>
    <xdr:to>
      <xdr:col>23</xdr:col>
      <xdr:colOff>394970</xdr:colOff>
      <xdr:row>35</xdr:row>
      <xdr:rowOff>407670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36</xdr:row>
      <xdr:rowOff>114300</xdr:rowOff>
    </xdr:from>
    <xdr:to>
      <xdr:col>17</xdr:col>
      <xdr:colOff>385445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36</xdr:row>
      <xdr:rowOff>114300</xdr:rowOff>
    </xdr:from>
    <xdr:to>
      <xdr:col>18</xdr:col>
      <xdr:colOff>385445</xdr:colOff>
      <xdr:row>36</xdr:row>
      <xdr:rowOff>388620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36</xdr:row>
      <xdr:rowOff>114300</xdr:rowOff>
    </xdr:from>
    <xdr:to>
      <xdr:col>19</xdr:col>
      <xdr:colOff>385445</xdr:colOff>
      <xdr:row>36</xdr:row>
      <xdr:rowOff>379095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0210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36</xdr:row>
      <xdr:rowOff>114300</xdr:rowOff>
    </xdr:from>
    <xdr:to>
      <xdr:col>20</xdr:col>
      <xdr:colOff>385445</xdr:colOff>
      <xdr:row>36</xdr:row>
      <xdr:rowOff>388620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36</xdr:row>
      <xdr:rowOff>114300</xdr:rowOff>
    </xdr:from>
    <xdr:to>
      <xdr:col>21</xdr:col>
      <xdr:colOff>385445</xdr:colOff>
      <xdr:row>36</xdr:row>
      <xdr:rowOff>388620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36</xdr:row>
      <xdr:rowOff>114300</xdr:rowOff>
    </xdr:from>
    <xdr:to>
      <xdr:col>22</xdr:col>
      <xdr:colOff>385445</xdr:colOff>
      <xdr:row>36</xdr:row>
      <xdr:rowOff>388620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36</xdr:row>
      <xdr:rowOff>133350</xdr:rowOff>
    </xdr:from>
    <xdr:to>
      <xdr:col>23</xdr:col>
      <xdr:colOff>394970</xdr:colOff>
      <xdr:row>36</xdr:row>
      <xdr:rowOff>407670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37</xdr:row>
      <xdr:rowOff>114300</xdr:rowOff>
    </xdr:from>
    <xdr:to>
      <xdr:col>17</xdr:col>
      <xdr:colOff>384893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37</xdr:row>
      <xdr:rowOff>114300</xdr:rowOff>
    </xdr:from>
    <xdr:to>
      <xdr:col>18</xdr:col>
      <xdr:colOff>384893</xdr:colOff>
      <xdr:row>37</xdr:row>
      <xdr:rowOff>388620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37</xdr:row>
      <xdr:rowOff>114300</xdr:rowOff>
    </xdr:from>
    <xdr:to>
      <xdr:col>19</xdr:col>
      <xdr:colOff>385445</xdr:colOff>
      <xdr:row>37</xdr:row>
      <xdr:rowOff>388620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37</xdr:row>
      <xdr:rowOff>114300</xdr:rowOff>
    </xdr:from>
    <xdr:to>
      <xdr:col>20</xdr:col>
      <xdr:colOff>385445</xdr:colOff>
      <xdr:row>37</xdr:row>
      <xdr:rowOff>388620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37</xdr:row>
      <xdr:rowOff>114300</xdr:rowOff>
    </xdr:from>
    <xdr:to>
      <xdr:col>21</xdr:col>
      <xdr:colOff>385445</xdr:colOff>
      <xdr:row>37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37</xdr:row>
      <xdr:rowOff>114300</xdr:rowOff>
    </xdr:from>
    <xdr:to>
      <xdr:col>22</xdr:col>
      <xdr:colOff>385445</xdr:colOff>
      <xdr:row>37</xdr:row>
      <xdr:rowOff>388620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37</xdr:row>
      <xdr:rowOff>133350</xdr:rowOff>
    </xdr:from>
    <xdr:to>
      <xdr:col>23</xdr:col>
      <xdr:colOff>394970</xdr:colOff>
      <xdr:row>37</xdr:row>
      <xdr:rowOff>407670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6497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38</xdr:row>
      <xdr:rowOff>114300</xdr:rowOff>
    </xdr:from>
    <xdr:to>
      <xdr:col>17</xdr:col>
      <xdr:colOff>385445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38</xdr:row>
      <xdr:rowOff>114300</xdr:rowOff>
    </xdr:from>
    <xdr:to>
      <xdr:col>18</xdr:col>
      <xdr:colOff>384893</xdr:colOff>
      <xdr:row>38</xdr:row>
      <xdr:rowOff>388620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38</xdr:row>
      <xdr:rowOff>114300</xdr:rowOff>
    </xdr:from>
    <xdr:to>
      <xdr:col>19</xdr:col>
      <xdr:colOff>384893</xdr:colOff>
      <xdr:row>38</xdr:row>
      <xdr:rowOff>388620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38</xdr:row>
      <xdr:rowOff>114300</xdr:rowOff>
    </xdr:from>
    <xdr:to>
      <xdr:col>20</xdr:col>
      <xdr:colOff>385445</xdr:colOff>
      <xdr:row>38</xdr:row>
      <xdr:rowOff>388620</xdr:rowOff>
    </xdr:to>
    <xdr:pic>
      <xdr:nvPicPr>
        <xdr:cNvPr id="368" name="Image 367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6935450"/>
          <a:ext cx="274320" cy="2743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7</xdr:row>
      <xdr:rowOff>114300</xdr:rowOff>
    </xdr:from>
    <xdr:to>
      <xdr:col>5</xdr:col>
      <xdr:colOff>375920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7</xdr:row>
      <xdr:rowOff>114300</xdr:rowOff>
    </xdr:from>
    <xdr:to>
      <xdr:col>6</xdr:col>
      <xdr:colOff>375920</xdr:colOff>
      <xdr:row>7</xdr:row>
      <xdr:rowOff>388620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7</xdr:row>
      <xdr:rowOff>114300</xdr:rowOff>
    </xdr:from>
    <xdr:to>
      <xdr:col>7</xdr:col>
      <xdr:colOff>394970</xdr:colOff>
      <xdr:row>7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8</xdr:row>
      <xdr:rowOff>114300</xdr:rowOff>
    </xdr:from>
    <xdr:to>
      <xdr:col>1</xdr:col>
      <xdr:colOff>385445</xdr:colOff>
      <xdr:row>8</xdr:row>
      <xdr:rowOff>388620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8</xdr:row>
      <xdr:rowOff>114300</xdr:rowOff>
    </xdr:from>
    <xdr:to>
      <xdr:col>2</xdr:col>
      <xdr:colOff>385445</xdr:colOff>
      <xdr:row>8</xdr:row>
      <xdr:rowOff>388620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8</xdr:row>
      <xdr:rowOff>114300</xdr:rowOff>
    </xdr:from>
    <xdr:to>
      <xdr:col>3</xdr:col>
      <xdr:colOff>384893</xdr:colOff>
      <xdr:row>8</xdr:row>
      <xdr:rowOff>388620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8</xdr:row>
      <xdr:rowOff>114300</xdr:rowOff>
    </xdr:from>
    <xdr:to>
      <xdr:col>4</xdr:col>
      <xdr:colOff>384893</xdr:colOff>
      <xdr:row>8</xdr:row>
      <xdr:rowOff>388620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8</xdr:row>
      <xdr:rowOff>114300</xdr:rowOff>
    </xdr:from>
    <xdr:to>
      <xdr:col>5</xdr:col>
      <xdr:colOff>385445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8</xdr:row>
      <xdr:rowOff>114300</xdr:rowOff>
    </xdr:from>
    <xdr:to>
      <xdr:col>6</xdr:col>
      <xdr:colOff>385445</xdr:colOff>
      <xdr:row>8</xdr:row>
      <xdr:rowOff>388620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8</xdr:row>
      <xdr:rowOff>114300</xdr:rowOff>
    </xdr:from>
    <xdr:to>
      <xdr:col>7</xdr:col>
      <xdr:colOff>394970</xdr:colOff>
      <xdr:row>8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9</xdr:row>
      <xdr:rowOff>114300</xdr:rowOff>
    </xdr:from>
    <xdr:to>
      <xdr:col>1</xdr:col>
      <xdr:colOff>385445</xdr:colOff>
      <xdr:row>9</xdr:row>
      <xdr:rowOff>388620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9</xdr:row>
      <xdr:rowOff>114300</xdr:rowOff>
    </xdr:from>
    <xdr:to>
      <xdr:col>2</xdr:col>
      <xdr:colOff>385445</xdr:colOff>
      <xdr:row>9</xdr:row>
      <xdr:rowOff>388620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9</xdr:row>
      <xdr:rowOff>114300</xdr:rowOff>
    </xdr:from>
    <xdr:to>
      <xdr:col>3</xdr:col>
      <xdr:colOff>385445</xdr:colOff>
      <xdr:row>9</xdr:row>
      <xdr:rowOff>388620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9</xdr:row>
      <xdr:rowOff>114300</xdr:rowOff>
    </xdr:from>
    <xdr:to>
      <xdr:col>4</xdr:col>
      <xdr:colOff>385445</xdr:colOff>
      <xdr:row>9</xdr:row>
      <xdr:rowOff>379095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4481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9</xdr:row>
      <xdr:rowOff>114300</xdr:rowOff>
    </xdr:from>
    <xdr:to>
      <xdr:col>5</xdr:col>
      <xdr:colOff>385445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9</xdr:row>
      <xdr:rowOff>114300</xdr:rowOff>
    </xdr:from>
    <xdr:to>
      <xdr:col>6</xdr:col>
      <xdr:colOff>385445</xdr:colOff>
      <xdr:row>9</xdr:row>
      <xdr:rowOff>388620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9</xdr:row>
      <xdr:rowOff>114300</xdr:rowOff>
    </xdr:from>
    <xdr:to>
      <xdr:col>7</xdr:col>
      <xdr:colOff>394970</xdr:colOff>
      <xdr:row>9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10</xdr:row>
      <xdr:rowOff>114300</xdr:rowOff>
    </xdr:from>
    <xdr:to>
      <xdr:col>1</xdr:col>
      <xdr:colOff>404495</xdr:colOff>
      <xdr:row>10</xdr:row>
      <xdr:rowOff>388620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10</xdr:row>
      <xdr:rowOff>114300</xdr:rowOff>
    </xdr:from>
    <xdr:to>
      <xdr:col>2</xdr:col>
      <xdr:colOff>404495</xdr:colOff>
      <xdr:row>10</xdr:row>
      <xdr:rowOff>388620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10</xdr:row>
      <xdr:rowOff>114300</xdr:rowOff>
    </xdr:from>
    <xdr:to>
      <xdr:col>3</xdr:col>
      <xdr:colOff>403943</xdr:colOff>
      <xdr:row>10</xdr:row>
      <xdr:rowOff>388620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10</xdr:row>
      <xdr:rowOff>114300</xdr:rowOff>
    </xdr:from>
    <xdr:to>
      <xdr:col>4</xdr:col>
      <xdr:colOff>403943</xdr:colOff>
      <xdr:row>10</xdr:row>
      <xdr:rowOff>388620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10</xdr:row>
      <xdr:rowOff>114300</xdr:rowOff>
    </xdr:from>
    <xdr:to>
      <xdr:col>5</xdr:col>
      <xdr:colOff>404495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10</xdr:row>
      <xdr:rowOff>114300</xdr:rowOff>
    </xdr:from>
    <xdr:to>
      <xdr:col>6</xdr:col>
      <xdr:colOff>404495</xdr:colOff>
      <xdr:row>10</xdr:row>
      <xdr:rowOff>388620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10</xdr:row>
      <xdr:rowOff>114300</xdr:rowOff>
    </xdr:from>
    <xdr:to>
      <xdr:col>7</xdr:col>
      <xdr:colOff>394970</xdr:colOff>
      <xdr:row>10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11</xdr:row>
      <xdr:rowOff>114300</xdr:rowOff>
    </xdr:from>
    <xdr:to>
      <xdr:col>1</xdr:col>
      <xdr:colOff>404495</xdr:colOff>
      <xdr:row>11</xdr:row>
      <xdr:rowOff>388620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11</xdr:row>
      <xdr:rowOff>114300</xdr:rowOff>
    </xdr:from>
    <xdr:to>
      <xdr:col>2</xdr:col>
      <xdr:colOff>404495</xdr:colOff>
      <xdr:row>11</xdr:row>
      <xdr:rowOff>388620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11</xdr:row>
      <xdr:rowOff>114300</xdr:rowOff>
    </xdr:from>
    <xdr:to>
      <xdr:col>3</xdr:col>
      <xdr:colOff>404495</xdr:colOff>
      <xdr:row>11</xdr:row>
      <xdr:rowOff>388620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11</xdr:row>
      <xdr:rowOff>114300</xdr:rowOff>
    </xdr:from>
    <xdr:to>
      <xdr:col>4</xdr:col>
      <xdr:colOff>403943</xdr:colOff>
      <xdr:row>11</xdr:row>
      <xdr:rowOff>388620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11</xdr:row>
      <xdr:rowOff>114300</xdr:rowOff>
    </xdr:from>
    <xdr:to>
      <xdr:col>5</xdr:col>
      <xdr:colOff>403943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11</xdr:row>
      <xdr:rowOff>114300</xdr:rowOff>
    </xdr:from>
    <xdr:to>
      <xdr:col>6</xdr:col>
      <xdr:colOff>404495</xdr:colOff>
      <xdr:row>11</xdr:row>
      <xdr:rowOff>388620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11</xdr:row>
      <xdr:rowOff>114300</xdr:rowOff>
    </xdr:from>
    <xdr:to>
      <xdr:col>7</xdr:col>
      <xdr:colOff>394970</xdr:colOff>
      <xdr:row>11</xdr:row>
      <xdr:rowOff>388620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7</xdr:row>
      <xdr:rowOff>114300</xdr:rowOff>
    </xdr:from>
    <xdr:to>
      <xdr:col>9</xdr:col>
      <xdr:colOff>385445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7</xdr:row>
      <xdr:rowOff>114300</xdr:rowOff>
    </xdr:from>
    <xdr:to>
      <xdr:col>10</xdr:col>
      <xdr:colOff>385445</xdr:colOff>
      <xdr:row>7</xdr:row>
      <xdr:rowOff>388620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7</xdr:row>
      <xdr:rowOff>114300</xdr:rowOff>
    </xdr:from>
    <xdr:to>
      <xdr:col>11</xdr:col>
      <xdr:colOff>385445</xdr:colOff>
      <xdr:row>7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7</xdr:row>
      <xdr:rowOff>114300</xdr:rowOff>
    </xdr:from>
    <xdr:to>
      <xdr:col>12</xdr:col>
      <xdr:colOff>384893</xdr:colOff>
      <xdr:row>7</xdr:row>
      <xdr:rowOff>388620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7</xdr:row>
      <xdr:rowOff>114300</xdr:rowOff>
    </xdr:from>
    <xdr:to>
      <xdr:col>13</xdr:col>
      <xdr:colOff>384893</xdr:colOff>
      <xdr:row>7</xdr:row>
      <xdr:rowOff>388620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7</xdr:row>
      <xdr:rowOff>114300</xdr:rowOff>
    </xdr:from>
    <xdr:to>
      <xdr:col>14</xdr:col>
      <xdr:colOff>385445</xdr:colOff>
      <xdr:row>7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7</xdr:row>
      <xdr:rowOff>114300</xdr:rowOff>
    </xdr:from>
    <xdr:to>
      <xdr:col>15</xdr:col>
      <xdr:colOff>394970</xdr:colOff>
      <xdr:row>7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8</xdr:row>
      <xdr:rowOff>114300</xdr:rowOff>
    </xdr:from>
    <xdr:to>
      <xdr:col>9</xdr:col>
      <xdr:colOff>385445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8</xdr:row>
      <xdr:rowOff>114300</xdr:rowOff>
    </xdr:from>
    <xdr:to>
      <xdr:col>10</xdr:col>
      <xdr:colOff>385445</xdr:colOff>
      <xdr:row>8</xdr:row>
      <xdr:rowOff>388620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8</xdr:row>
      <xdr:rowOff>114300</xdr:rowOff>
    </xdr:from>
    <xdr:to>
      <xdr:col>11</xdr:col>
      <xdr:colOff>385445</xdr:colOff>
      <xdr:row>8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8</xdr:row>
      <xdr:rowOff>114300</xdr:rowOff>
    </xdr:from>
    <xdr:to>
      <xdr:col>12</xdr:col>
      <xdr:colOff>385445</xdr:colOff>
      <xdr:row>8</xdr:row>
      <xdr:rowOff>388620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8</xdr:row>
      <xdr:rowOff>114300</xdr:rowOff>
    </xdr:from>
    <xdr:to>
      <xdr:col>13</xdr:col>
      <xdr:colOff>385445</xdr:colOff>
      <xdr:row>8</xdr:row>
      <xdr:rowOff>388620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8</xdr:row>
      <xdr:rowOff>114300</xdr:rowOff>
    </xdr:from>
    <xdr:to>
      <xdr:col>14</xdr:col>
      <xdr:colOff>385445</xdr:colOff>
      <xdr:row>8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8</xdr:row>
      <xdr:rowOff>114300</xdr:rowOff>
    </xdr:from>
    <xdr:to>
      <xdr:col>15</xdr:col>
      <xdr:colOff>394970</xdr:colOff>
      <xdr:row>8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9</xdr:row>
      <xdr:rowOff>114300</xdr:rowOff>
    </xdr:from>
    <xdr:to>
      <xdr:col>9</xdr:col>
      <xdr:colOff>385445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9</xdr:row>
      <xdr:rowOff>114300</xdr:rowOff>
    </xdr:from>
    <xdr:to>
      <xdr:col>10</xdr:col>
      <xdr:colOff>385445</xdr:colOff>
      <xdr:row>9</xdr:row>
      <xdr:rowOff>388620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9</xdr:row>
      <xdr:rowOff>114300</xdr:rowOff>
    </xdr:from>
    <xdr:to>
      <xdr:col>11</xdr:col>
      <xdr:colOff>385445</xdr:colOff>
      <xdr:row>9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9</xdr:row>
      <xdr:rowOff>114300</xdr:rowOff>
    </xdr:from>
    <xdr:to>
      <xdr:col>12</xdr:col>
      <xdr:colOff>385445</xdr:colOff>
      <xdr:row>9</xdr:row>
      <xdr:rowOff>388620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9</xdr:row>
      <xdr:rowOff>114300</xdr:rowOff>
    </xdr:from>
    <xdr:to>
      <xdr:col>13</xdr:col>
      <xdr:colOff>384893</xdr:colOff>
      <xdr:row>9</xdr:row>
      <xdr:rowOff>388620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9</xdr:row>
      <xdr:rowOff>114300</xdr:rowOff>
    </xdr:from>
    <xdr:to>
      <xdr:col>14</xdr:col>
      <xdr:colOff>384893</xdr:colOff>
      <xdr:row>9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9</xdr:row>
      <xdr:rowOff>114300</xdr:rowOff>
    </xdr:from>
    <xdr:to>
      <xdr:col>15</xdr:col>
      <xdr:colOff>394970</xdr:colOff>
      <xdr:row>9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10</xdr:row>
      <xdr:rowOff>114300</xdr:rowOff>
    </xdr:from>
    <xdr:to>
      <xdr:col>9</xdr:col>
      <xdr:colOff>385445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10</xdr:row>
      <xdr:rowOff>114300</xdr:rowOff>
    </xdr:from>
    <xdr:to>
      <xdr:col>10</xdr:col>
      <xdr:colOff>385445</xdr:colOff>
      <xdr:row>10</xdr:row>
      <xdr:rowOff>388620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10</xdr:row>
      <xdr:rowOff>114300</xdr:rowOff>
    </xdr:from>
    <xdr:to>
      <xdr:col>11</xdr:col>
      <xdr:colOff>385445</xdr:colOff>
      <xdr:row>10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10</xdr:row>
      <xdr:rowOff>114300</xdr:rowOff>
    </xdr:from>
    <xdr:to>
      <xdr:col>12</xdr:col>
      <xdr:colOff>385445</xdr:colOff>
      <xdr:row>10</xdr:row>
      <xdr:rowOff>388620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10</xdr:row>
      <xdr:rowOff>114300</xdr:rowOff>
    </xdr:from>
    <xdr:to>
      <xdr:col>13</xdr:col>
      <xdr:colOff>385445</xdr:colOff>
      <xdr:row>10</xdr:row>
      <xdr:rowOff>388620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10</xdr:row>
      <xdr:rowOff>114300</xdr:rowOff>
    </xdr:from>
    <xdr:to>
      <xdr:col>14</xdr:col>
      <xdr:colOff>384893</xdr:colOff>
      <xdr:row>10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10</xdr:row>
      <xdr:rowOff>114300</xdr:rowOff>
    </xdr:from>
    <xdr:to>
      <xdr:col>15</xdr:col>
      <xdr:colOff>394418</xdr:colOff>
      <xdr:row>10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7</xdr:row>
      <xdr:rowOff>114300</xdr:rowOff>
    </xdr:from>
    <xdr:to>
      <xdr:col>17</xdr:col>
      <xdr:colOff>394970</xdr:colOff>
      <xdr:row>7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7</xdr:row>
      <xdr:rowOff>114300</xdr:rowOff>
    </xdr:from>
    <xdr:to>
      <xdr:col>18</xdr:col>
      <xdr:colOff>394970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7</xdr:row>
      <xdr:rowOff>114300</xdr:rowOff>
    </xdr:from>
    <xdr:to>
      <xdr:col>19</xdr:col>
      <xdr:colOff>394970</xdr:colOff>
      <xdr:row>7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7</xdr:row>
      <xdr:rowOff>114300</xdr:rowOff>
    </xdr:from>
    <xdr:to>
      <xdr:col>20</xdr:col>
      <xdr:colOff>394970</xdr:colOff>
      <xdr:row>7</xdr:row>
      <xdr:rowOff>388620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7</xdr:row>
      <xdr:rowOff>114300</xdr:rowOff>
    </xdr:from>
    <xdr:to>
      <xdr:col>21</xdr:col>
      <xdr:colOff>394418</xdr:colOff>
      <xdr:row>7</xdr:row>
      <xdr:rowOff>388620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7</xdr:row>
      <xdr:rowOff>114300</xdr:rowOff>
    </xdr:from>
    <xdr:to>
      <xdr:col>22</xdr:col>
      <xdr:colOff>394418</xdr:colOff>
      <xdr:row>7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7</xdr:row>
      <xdr:rowOff>123825</xdr:rowOff>
    </xdr:from>
    <xdr:to>
      <xdr:col>23</xdr:col>
      <xdr:colOff>404495</xdr:colOff>
      <xdr:row>7</xdr:row>
      <xdr:rowOff>398145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543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8</xdr:row>
      <xdr:rowOff>114300</xdr:rowOff>
    </xdr:from>
    <xdr:to>
      <xdr:col>17</xdr:col>
      <xdr:colOff>394970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8</xdr:row>
      <xdr:rowOff>114300</xdr:rowOff>
    </xdr:from>
    <xdr:to>
      <xdr:col>18</xdr:col>
      <xdr:colOff>394970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8</xdr:row>
      <xdr:rowOff>114300</xdr:rowOff>
    </xdr:from>
    <xdr:to>
      <xdr:col>19</xdr:col>
      <xdr:colOff>394970</xdr:colOff>
      <xdr:row>8</xdr:row>
      <xdr:rowOff>388620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8</xdr:row>
      <xdr:rowOff>114300</xdr:rowOff>
    </xdr:from>
    <xdr:to>
      <xdr:col>20</xdr:col>
      <xdr:colOff>394970</xdr:colOff>
      <xdr:row>8</xdr:row>
      <xdr:rowOff>388620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8</xdr:row>
      <xdr:rowOff>114300</xdr:rowOff>
    </xdr:from>
    <xdr:to>
      <xdr:col>21</xdr:col>
      <xdr:colOff>394970</xdr:colOff>
      <xdr:row>8</xdr:row>
      <xdr:rowOff>388620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8</xdr:row>
      <xdr:rowOff>114300</xdr:rowOff>
    </xdr:from>
    <xdr:to>
      <xdr:col>22</xdr:col>
      <xdr:colOff>394970</xdr:colOff>
      <xdr:row>8</xdr:row>
      <xdr:rowOff>388620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9</xdr:row>
      <xdr:rowOff>114300</xdr:rowOff>
    </xdr:from>
    <xdr:to>
      <xdr:col>17</xdr:col>
      <xdr:colOff>394970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9</xdr:row>
      <xdr:rowOff>114300</xdr:rowOff>
    </xdr:from>
    <xdr:to>
      <xdr:col>18</xdr:col>
      <xdr:colOff>394970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9</xdr:row>
      <xdr:rowOff>114300</xdr:rowOff>
    </xdr:from>
    <xdr:to>
      <xdr:col>19</xdr:col>
      <xdr:colOff>394970</xdr:colOff>
      <xdr:row>9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9</xdr:row>
      <xdr:rowOff>114300</xdr:rowOff>
    </xdr:from>
    <xdr:to>
      <xdr:col>20</xdr:col>
      <xdr:colOff>394970</xdr:colOff>
      <xdr:row>9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9</xdr:row>
      <xdr:rowOff>114300</xdr:rowOff>
    </xdr:from>
    <xdr:to>
      <xdr:col>21</xdr:col>
      <xdr:colOff>394970</xdr:colOff>
      <xdr:row>9</xdr:row>
      <xdr:rowOff>388620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9</xdr:row>
      <xdr:rowOff>114300</xdr:rowOff>
    </xdr:from>
    <xdr:to>
      <xdr:col>22</xdr:col>
      <xdr:colOff>394970</xdr:colOff>
      <xdr:row>9</xdr:row>
      <xdr:rowOff>388620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9</xdr:row>
      <xdr:rowOff>123825</xdr:rowOff>
    </xdr:from>
    <xdr:to>
      <xdr:col>23</xdr:col>
      <xdr:colOff>403943</xdr:colOff>
      <xdr:row>9</xdr:row>
      <xdr:rowOff>398145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4577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10</xdr:row>
      <xdr:rowOff>114300</xdr:rowOff>
    </xdr:from>
    <xdr:to>
      <xdr:col>17</xdr:col>
      <xdr:colOff>394418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10</xdr:row>
      <xdr:rowOff>114300</xdr:rowOff>
    </xdr:from>
    <xdr:to>
      <xdr:col>18</xdr:col>
      <xdr:colOff>394970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10</xdr:row>
      <xdr:rowOff>114300</xdr:rowOff>
    </xdr:from>
    <xdr:to>
      <xdr:col>19</xdr:col>
      <xdr:colOff>394970</xdr:colOff>
      <xdr:row>10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10</xdr:row>
      <xdr:rowOff>114300</xdr:rowOff>
    </xdr:from>
    <xdr:to>
      <xdr:col>20</xdr:col>
      <xdr:colOff>394970</xdr:colOff>
      <xdr:row>10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10</xdr:row>
      <xdr:rowOff>114300</xdr:rowOff>
    </xdr:from>
    <xdr:to>
      <xdr:col>21</xdr:col>
      <xdr:colOff>394970</xdr:colOff>
      <xdr:row>10</xdr:row>
      <xdr:rowOff>388620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10</xdr:row>
      <xdr:rowOff>114300</xdr:rowOff>
    </xdr:from>
    <xdr:to>
      <xdr:col>22</xdr:col>
      <xdr:colOff>394970</xdr:colOff>
      <xdr:row>10</xdr:row>
      <xdr:rowOff>388620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10</xdr:row>
      <xdr:rowOff>123825</xdr:rowOff>
    </xdr:from>
    <xdr:to>
      <xdr:col>23</xdr:col>
      <xdr:colOff>403943</xdr:colOff>
      <xdr:row>10</xdr:row>
      <xdr:rowOff>398145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9149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11</xdr:row>
      <xdr:rowOff>114300</xdr:rowOff>
    </xdr:from>
    <xdr:to>
      <xdr:col>17</xdr:col>
      <xdr:colOff>394418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11</xdr:row>
      <xdr:rowOff>114300</xdr:rowOff>
    </xdr:from>
    <xdr:to>
      <xdr:col>18</xdr:col>
      <xdr:colOff>394970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11</xdr:row>
      <xdr:rowOff>114300</xdr:rowOff>
    </xdr:from>
    <xdr:to>
      <xdr:col>19</xdr:col>
      <xdr:colOff>394970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16</xdr:row>
      <xdr:rowOff>114300</xdr:rowOff>
    </xdr:from>
    <xdr:to>
      <xdr:col>4</xdr:col>
      <xdr:colOff>385445</xdr:colOff>
      <xdr:row>16</xdr:row>
      <xdr:rowOff>388620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16</xdr:row>
      <xdr:rowOff>114300</xdr:rowOff>
    </xdr:from>
    <xdr:to>
      <xdr:col>5</xdr:col>
      <xdr:colOff>385445</xdr:colOff>
      <xdr:row>16</xdr:row>
      <xdr:rowOff>388620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16</xdr:row>
      <xdr:rowOff>114300</xdr:rowOff>
    </xdr:from>
    <xdr:to>
      <xdr:col>6</xdr:col>
      <xdr:colOff>385445</xdr:colOff>
      <xdr:row>16</xdr:row>
      <xdr:rowOff>388620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16</xdr:row>
      <xdr:rowOff>114300</xdr:rowOff>
    </xdr:from>
    <xdr:to>
      <xdr:col>7</xdr:col>
      <xdr:colOff>403943</xdr:colOff>
      <xdr:row>16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17</xdr:row>
      <xdr:rowOff>114300</xdr:rowOff>
    </xdr:from>
    <xdr:to>
      <xdr:col>1</xdr:col>
      <xdr:colOff>384893</xdr:colOff>
      <xdr:row>17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17</xdr:row>
      <xdr:rowOff>114300</xdr:rowOff>
    </xdr:from>
    <xdr:to>
      <xdr:col>2</xdr:col>
      <xdr:colOff>385445</xdr:colOff>
      <xdr:row>17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17</xdr:row>
      <xdr:rowOff>114300</xdr:rowOff>
    </xdr:from>
    <xdr:to>
      <xdr:col>3</xdr:col>
      <xdr:colOff>385445</xdr:colOff>
      <xdr:row>17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17</xdr:row>
      <xdr:rowOff>114300</xdr:rowOff>
    </xdr:from>
    <xdr:to>
      <xdr:col>4</xdr:col>
      <xdr:colOff>385445</xdr:colOff>
      <xdr:row>17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17</xdr:row>
      <xdr:rowOff>114300</xdr:rowOff>
    </xdr:from>
    <xdr:to>
      <xdr:col>5</xdr:col>
      <xdr:colOff>385445</xdr:colOff>
      <xdr:row>17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17</xdr:row>
      <xdr:rowOff>114300</xdr:rowOff>
    </xdr:from>
    <xdr:to>
      <xdr:col>6</xdr:col>
      <xdr:colOff>385445</xdr:colOff>
      <xdr:row>17</xdr:row>
      <xdr:rowOff>388620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17</xdr:row>
      <xdr:rowOff>114300</xdr:rowOff>
    </xdr:from>
    <xdr:to>
      <xdr:col>7</xdr:col>
      <xdr:colOff>404495</xdr:colOff>
      <xdr:row>17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18</xdr:row>
      <xdr:rowOff>114300</xdr:rowOff>
    </xdr:from>
    <xdr:to>
      <xdr:col>1</xdr:col>
      <xdr:colOff>385445</xdr:colOff>
      <xdr:row>18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18</xdr:row>
      <xdr:rowOff>114300</xdr:rowOff>
    </xdr:from>
    <xdr:to>
      <xdr:col>2</xdr:col>
      <xdr:colOff>385445</xdr:colOff>
      <xdr:row>18</xdr:row>
      <xdr:rowOff>379095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3058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18</xdr:row>
      <xdr:rowOff>114300</xdr:rowOff>
    </xdr:from>
    <xdr:to>
      <xdr:col>3</xdr:col>
      <xdr:colOff>385445</xdr:colOff>
      <xdr:row>18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18</xdr:row>
      <xdr:rowOff>114300</xdr:rowOff>
    </xdr:from>
    <xdr:to>
      <xdr:col>4</xdr:col>
      <xdr:colOff>385445</xdr:colOff>
      <xdr:row>18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18</xdr:row>
      <xdr:rowOff>114300</xdr:rowOff>
    </xdr:from>
    <xdr:to>
      <xdr:col>5</xdr:col>
      <xdr:colOff>385445</xdr:colOff>
      <xdr:row>18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18</xdr:row>
      <xdr:rowOff>114300</xdr:rowOff>
    </xdr:from>
    <xdr:to>
      <xdr:col>6</xdr:col>
      <xdr:colOff>385445</xdr:colOff>
      <xdr:row>18</xdr:row>
      <xdr:rowOff>388620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18</xdr:row>
      <xdr:rowOff>114300</xdr:rowOff>
    </xdr:from>
    <xdr:to>
      <xdr:col>7</xdr:col>
      <xdr:colOff>404495</xdr:colOff>
      <xdr:row>18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19</xdr:row>
      <xdr:rowOff>114300</xdr:rowOff>
    </xdr:from>
    <xdr:to>
      <xdr:col>1</xdr:col>
      <xdr:colOff>384893</xdr:colOff>
      <xdr:row>19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19</xdr:row>
      <xdr:rowOff>114300</xdr:rowOff>
    </xdr:from>
    <xdr:to>
      <xdr:col>2</xdr:col>
      <xdr:colOff>384893</xdr:colOff>
      <xdr:row>19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19</xdr:row>
      <xdr:rowOff>114300</xdr:rowOff>
    </xdr:from>
    <xdr:to>
      <xdr:col>3</xdr:col>
      <xdr:colOff>385445</xdr:colOff>
      <xdr:row>19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19</xdr:row>
      <xdr:rowOff>114300</xdr:rowOff>
    </xdr:from>
    <xdr:to>
      <xdr:col>4</xdr:col>
      <xdr:colOff>385445</xdr:colOff>
      <xdr:row>19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19</xdr:row>
      <xdr:rowOff>114300</xdr:rowOff>
    </xdr:from>
    <xdr:to>
      <xdr:col>5</xdr:col>
      <xdr:colOff>385445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19</xdr:row>
      <xdr:rowOff>114300</xdr:rowOff>
    </xdr:from>
    <xdr:to>
      <xdr:col>6</xdr:col>
      <xdr:colOff>385445</xdr:colOff>
      <xdr:row>19</xdr:row>
      <xdr:rowOff>388620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19</xdr:row>
      <xdr:rowOff>114300</xdr:rowOff>
    </xdr:from>
    <xdr:to>
      <xdr:col>7</xdr:col>
      <xdr:colOff>404495</xdr:colOff>
      <xdr:row>19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20</xdr:row>
      <xdr:rowOff>114300</xdr:rowOff>
    </xdr:from>
    <xdr:to>
      <xdr:col>1</xdr:col>
      <xdr:colOff>384893</xdr:colOff>
      <xdr:row>20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20</xdr:row>
      <xdr:rowOff>114300</xdr:rowOff>
    </xdr:from>
    <xdr:to>
      <xdr:col>2</xdr:col>
      <xdr:colOff>384893</xdr:colOff>
      <xdr:row>20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20</xdr:row>
      <xdr:rowOff>114300</xdr:rowOff>
    </xdr:from>
    <xdr:to>
      <xdr:col>3</xdr:col>
      <xdr:colOff>385445</xdr:colOff>
      <xdr:row>20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20</xdr:row>
      <xdr:rowOff>114300</xdr:rowOff>
    </xdr:from>
    <xdr:to>
      <xdr:col>4</xdr:col>
      <xdr:colOff>385445</xdr:colOff>
      <xdr:row>20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20</xdr:row>
      <xdr:rowOff>114300</xdr:rowOff>
    </xdr:from>
    <xdr:to>
      <xdr:col>5</xdr:col>
      <xdr:colOff>385445</xdr:colOff>
      <xdr:row>20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16</xdr:row>
      <xdr:rowOff>114300</xdr:rowOff>
    </xdr:from>
    <xdr:to>
      <xdr:col>14</xdr:col>
      <xdr:colOff>394970</xdr:colOff>
      <xdr:row>16</xdr:row>
      <xdr:rowOff>388620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16</xdr:row>
      <xdr:rowOff>104775</xdr:rowOff>
    </xdr:from>
    <xdr:to>
      <xdr:col>15</xdr:col>
      <xdr:colOff>394970</xdr:colOff>
      <xdr:row>16</xdr:row>
      <xdr:rowOff>379095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3818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17</xdr:row>
      <xdr:rowOff>114300</xdr:rowOff>
    </xdr:from>
    <xdr:to>
      <xdr:col>9</xdr:col>
      <xdr:colOff>394418</xdr:colOff>
      <xdr:row>17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17</xdr:row>
      <xdr:rowOff>114300</xdr:rowOff>
    </xdr:from>
    <xdr:to>
      <xdr:col>10</xdr:col>
      <xdr:colOff>394418</xdr:colOff>
      <xdr:row>17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17</xdr:row>
      <xdr:rowOff>114300</xdr:rowOff>
    </xdr:from>
    <xdr:to>
      <xdr:col>11</xdr:col>
      <xdr:colOff>394970</xdr:colOff>
      <xdr:row>17</xdr:row>
      <xdr:rowOff>388620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17</xdr:row>
      <xdr:rowOff>114300</xdr:rowOff>
    </xdr:from>
    <xdr:to>
      <xdr:col>12</xdr:col>
      <xdr:colOff>394970</xdr:colOff>
      <xdr:row>17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17</xdr:row>
      <xdr:rowOff>114300</xdr:rowOff>
    </xdr:from>
    <xdr:to>
      <xdr:col>13</xdr:col>
      <xdr:colOff>394970</xdr:colOff>
      <xdr:row>17</xdr:row>
      <xdr:rowOff>388620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17</xdr:row>
      <xdr:rowOff>114300</xdr:rowOff>
    </xdr:from>
    <xdr:to>
      <xdr:col>14</xdr:col>
      <xdr:colOff>394970</xdr:colOff>
      <xdr:row>17</xdr:row>
      <xdr:rowOff>388620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17</xdr:row>
      <xdr:rowOff>104775</xdr:rowOff>
    </xdr:from>
    <xdr:to>
      <xdr:col>15</xdr:col>
      <xdr:colOff>394970</xdr:colOff>
      <xdr:row>17</xdr:row>
      <xdr:rowOff>379095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18</xdr:row>
      <xdr:rowOff>114300</xdr:rowOff>
    </xdr:from>
    <xdr:to>
      <xdr:col>9</xdr:col>
      <xdr:colOff>394970</xdr:colOff>
      <xdr:row>18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18</xdr:row>
      <xdr:rowOff>114300</xdr:rowOff>
    </xdr:from>
    <xdr:to>
      <xdr:col>10</xdr:col>
      <xdr:colOff>394970</xdr:colOff>
      <xdr:row>18</xdr:row>
      <xdr:rowOff>388620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18</xdr:row>
      <xdr:rowOff>114300</xdr:rowOff>
    </xdr:from>
    <xdr:to>
      <xdr:col>11</xdr:col>
      <xdr:colOff>394970</xdr:colOff>
      <xdr:row>18</xdr:row>
      <xdr:rowOff>388620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18</xdr:row>
      <xdr:rowOff>114300</xdr:rowOff>
    </xdr:from>
    <xdr:to>
      <xdr:col>12</xdr:col>
      <xdr:colOff>394970</xdr:colOff>
      <xdr:row>18</xdr:row>
      <xdr:rowOff>379095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83058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18</xdr:row>
      <xdr:rowOff>114300</xdr:rowOff>
    </xdr:from>
    <xdr:to>
      <xdr:col>13</xdr:col>
      <xdr:colOff>394970</xdr:colOff>
      <xdr:row>18</xdr:row>
      <xdr:rowOff>388620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18</xdr:row>
      <xdr:rowOff>114300</xdr:rowOff>
    </xdr:from>
    <xdr:to>
      <xdr:col>14</xdr:col>
      <xdr:colOff>394970</xdr:colOff>
      <xdr:row>18</xdr:row>
      <xdr:rowOff>388620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18</xdr:row>
      <xdr:rowOff>104775</xdr:rowOff>
    </xdr:from>
    <xdr:to>
      <xdr:col>15</xdr:col>
      <xdr:colOff>394970</xdr:colOff>
      <xdr:row>18</xdr:row>
      <xdr:rowOff>379095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19</xdr:row>
      <xdr:rowOff>114300</xdr:rowOff>
    </xdr:from>
    <xdr:to>
      <xdr:col>9</xdr:col>
      <xdr:colOff>394970</xdr:colOff>
      <xdr:row>19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19</xdr:row>
      <xdr:rowOff>114300</xdr:rowOff>
    </xdr:from>
    <xdr:to>
      <xdr:col>10</xdr:col>
      <xdr:colOff>394970</xdr:colOff>
      <xdr:row>19</xdr:row>
      <xdr:rowOff>388620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19</xdr:row>
      <xdr:rowOff>114300</xdr:rowOff>
    </xdr:from>
    <xdr:to>
      <xdr:col>11</xdr:col>
      <xdr:colOff>394418</xdr:colOff>
      <xdr:row>19</xdr:row>
      <xdr:rowOff>388620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19</xdr:row>
      <xdr:rowOff>114300</xdr:rowOff>
    </xdr:from>
    <xdr:to>
      <xdr:col>12</xdr:col>
      <xdr:colOff>394418</xdr:colOff>
      <xdr:row>19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19</xdr:row>
      <xdr:rowOff>114300</xdr:rowOff>
    </xdr:from>
    <xdr:to>
      <xdr:col>13</xdr:col>
      <xdr:colOff>394970</xdr:colOff>
      <xdr:row>19</xdr:row>
      <xdr:rowOff>388620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19</xdr:row>
      <xdr:rowOff>114300</xdr:rowOff>
    </xdr:from>
    <xdr:to>
      <xdr:col>14</xdr:col>
      <xdr:colOff>394970</xdr:colOff>
      <xdr:row>19</xdr:row>
      <xdr:rowOff>388620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19</xdr:row>
      <xdr:rowOff>104775</xdr:rowOff>
    </xdr:from>
    <xdr:to>
      <xdr:col>15</xdr:col>
      <xdr:colOff>394970</xdr:colOff>
      <xdr:row>19</xdr:row>
      <xdr:rowOff>379095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20</xdr:row>
      <xdr:rowOff>114300</xdr:rowOff>
    </xdr:from>
    <xdr:to>
      <xdr:col>9</xdr:col>
      <xdr:colOff>394970</xdr:colOff>
      <xdr:row>20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20</xdr:row>
      <xdr:rowOff>114300</xdr:rowOff>
    </xdr:from>
    <xdr:to>
      <xdr:col>10</xdr:col>
      <xdr:colOff>394970</xdr:colOff>
      <xdr:row>20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20</xdr:row>
      <xdr:rowOff>114300</xdr:rowOff>
    </xdr:from>
    <xdr:to>
      <xdr:col>11</xdr:col>
      <xdr:colOff>394418</xdr:colOff>
      <xdr:row>20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20</xdr:row>
      <xdr:rowOff>114300</xdr:rowOff>
    </xdr:from>
    <xdr:to>
      <xdr:col>12</xdr:col>
      <xdr:colOff>394418</xdr:colOff>
      <xdr:row>20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20</xdr:row>
      <xdr:rowOff>114300</xdr:rowOff>
    </xdr:from>
    <xdr:to>
      <xdr:col>13</xdr:col>
      <xdr:colOff>394970</xdr:colOff>
      <xdr:row>20</xdr:row>
      <xdr:rowOff>388620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20</xdr:row>
      <xdr:rowOff>114300</xdr:rowOff>
    </xdr:from>
    <xdr:to>
      <xdr:col>14</xdr:col>
      <xdr:colOff>394970</xdr:colOff>
      <xdr:row>20</xdr:row>
      <xdr:rowOff>388620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20</xdr:row>
      <xdr:rowOff>104775</xdr:rowOff>
    </xdr:from>
    <xdr:to>
      <xdr:col>15</xdr:col>
      <xdr:colOff>394970</xdr:colOff>
      <xdr:row>20</xdr:row>
      <xdr:rowOff>379095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9210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21</xdr:row>
      <xdr:rowOff>114300</xdr:rowOff>
    </xdr:from>
    <xdr:to>
      <xdr:col>9</xdr:col>
      <xdr:colOff>394970</xdr:colOff>
      <xdr:row>21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9677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16</xdr:row>
      <xdr:rowOff>114300</xdr:rowOff>
    </xdr:from>
    <xdr:to>
      <xdr:col>18</xdr:col>
      <xdr:colOff>375920</xdr:colOff>
      <xdr:row>16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16</xdr:row>
      <xdr:rowOff>114300</xdr:rowOff>
    </xdr:from>
    <xdr:to>
      <xdr:col>19</xdr:col>
      <xdr:colOff>375368</xdr:colOff>
      <xdr:row>16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16</xdr:row>
      <xdr:rowOff>114300</xdr:rowOff>
    </xdr:from>
    <xdr:to>
      <xdr:col>20</xdr:col>
      <xdr:colOff>375368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16</xdr:row>
      <xdr:rowOff>114300</xdr:rowOff>
    </xdr:from>
    <xdr:to>
      <xdr:col>21</xdr:col>
      <xdr:colOff>375920</xdr:colOff>
      <xdr:row>16</xdr:row>
      <xdr:rowOff>388620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16</xdr:row>
      <xdr:rowOff>114300</xdr:rowOff>
    </xdr:from>
    <xdr:to>
      <xdr:col>22</xdr:col>
      <xdr:colOff>375920</xdr:colOff>
      <xdr:row>16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16</xdr:row>
      <xdr:rowOff>114300</xdr:rowOff>
    </xdr:from>
    <xdr:to>
      <xdr:col>23</xdr:col>
      <xdr:colOff>404495</xdr:colOff>
      <xdr:row>16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17</xdr:row>
      <xdr:rowOff>114300</xdr:rowOff>
    </xdr:from>
    <xdr:to>
      <xdr:col>17</xdr:col>
      <xdr:colOff>375920</xdr:colOff>
      <xdr:row>17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17</xdr:row>
      <xdr:rowOff>114300</xdr:rowOff>
    </xdr:from>
    <xdr:to>
      <xdr:col>18</xdr:col>
      <xdr:colOff>375920</xdr:colOff>
      <xdr:row>17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17</xdr:row>
      <xdr:rowOff>114300</xdr:rowOff>
    </xdr:from>
    <xdr:to>
      <xdr:col>19</xdr:col>
      <xdr:colOff>375920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17</xdr:row>
      <xdr:rowOff>114300</xdr:rowOff>
    </xdr:from>
    <xdr:to>
      <xdr:col>20</xdr:col>
      <xdr:colOff>375920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17</xdr:row>
      <xdr:rowOff>114300</xdr:rowOff>
    </xdr:from>
    <xdr:to>
      <xdr:col>21</xdr:col>
      <xdr:colOff>375920</xdr:colOff>
      <xdr:row>17</xdr:row>
      <xdr:rowOff>388620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17</xdr:row>
      <xdr:rowOff>114300</xdr:rowOff>
    </xdr:from>
    <xdr:to>
      <xdr:col>22</xdr:col>
      <xdr:colOff>375920</xdr:colOff>
      <xdr:row>17</xdr:row>
      <xdr:rowOff>379095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78486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17</xdr:row>
      <xdr:rowOff>114300</xdr:rowOff>
    </xdr:from>
    <xdr:to>
      <xdr:col>23</xdr:col>
      <xdr:colOff>404495</xdr:colOff>
      <xdr:row>17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18</xdr:row>
      <xdr:rowOff>114300</xdr:rowOff>
    </xdr:from>
    <xdr:to>
      <xdr:col>17</xdr:col>
      <xdr:colOff>375920</xdr:colOff>
      <xdr:row>18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18</xdr:row>
      <xdr:rowOff>114300</xdr:rowOff>
    </xdr:from>
    <xdr:to>
      <xdr:col>18</xdr:col>
      <xdr:colOff>375920</xdr:colOff>
      <xdr:row>18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18</xdr:row>
      <xdr:rowOff>114300</xdr:rowOff>
    </xdr:from>
    <xdr:to>
      <xdr:col>19</xdr:col>
      <xdr:colOff>375920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18</xdr:row>
      <xdr:rowOff>114300</xdr:rowOff>
    </xdr:from>
    <xdr:to>
      <xdr:col>20</xdr:col>
      <xdr:colOff>375368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18</xdr:row>
      <xdr:rowOff>114300</xdr:rowOff>
    </xdr:from>
    <xdr:to>
      <xdr:col>21</xdr:col>
      <xdr:colOff>375368</xdr:colOff>
      <xdr:row>18</xdr:row>
      <xdr:rowOff>388620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18</xdr:row>
      <xdr:rowOff>114300</xdr:rowOff>
    </xdr:from>
    <xdr:to>
      <xdr:col>22</xdr:col>
      <xdr:colOff>375920</xdr:colOff>
      <xdr:row>18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18</xdr:row>
      <xdr:rowOff>114300</xdr:rowOff>
    </xdr:from>
    <xdr:to>
      <xdr:col>23</xdr:col>
      <xdr:colOff>404495</xdr:colOff>
      <xdr:row>18</xdr:row>
      <xdr:rowOff>388620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19</xdr:row>
      <xdr:rowOff>114300</xdr:rowOff>
    </xdr:from>
    <xdr:to>
      <xdr:col>17</xdr:col>
      <xdr:colOff>375920</xdr:colOff>
      <xdr:row>19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19</xdr:row>
      <xdr:rowOff>114300</xdr:rowOff>
    </xdr:from>
    <xdr:to>
      <xdr:col>18</xdr:col>
      <xdr:colOff>375920</xdr:colOff>
      <xdr:row>19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19</xdr:row>
      <xdr:rowOff>114300</xdr:rowOff>
    </xdr:from>
    <xdr:to>
      <xdr:col>19</xdr:col>
      <xdr:colOff>375920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19</xdr:row>
      <xdr:rowOff>114300</xdr:rowOff>
    </xdr:from>
    <xdr:to>
      <xdr:col>20</xdr:col>
      <xdr:colOff>375368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19</xdr:row>
      <xdr:rowOff>114300</xdr:rowOff>
    </xdr:from>
    <xdr:to>
      <xdr:col>21</xdr:col>
      <xdr:colOff>375368</xdr:colOff>
      <xdr:row>19</xdr:row>
      <xdr:rowOff>388620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19</xdr:row>
      <xdr:rowOff>114300</xdr:rowOff>
    </xdr:from>
    <xdr:to>
      <xdr:col>22</xdr:col>
      <xdr:colOff>375920</xdr:colOff>
      <xdr:row>19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19</xdr:row>
      <xdr:rowOff>114300</xdr:rowOff>
    </xdr:from>
    <xdr:to>
      <xdr:col>23</xdr:col>
      <xdr:colOff>404495</xdr:colOff>
      <xdr:row>19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20</xdr:row>
      <xdr:rowOff>114300</xdr:rowOff>
    </xdr:from>
    <xdr:to>
      <xdr:col>17</xdr:col>
      <xdr:colOff>375920</xdr:colOff>
      <xdr:row>20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20</xdr:row>
      <xdr:rowOff>114300</xdr:rowOff>
    </xdr:from>
    <xdr:to>
      <xdr:col>18</xdr:col>
      <xdr:colOff>375920</xdr:colOff>
      <xdr:row>20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20</xdr:row>
      <xdr:rowOff>114300</xdr:rowOff>
    </xdr:from>
    <xdr:to>
      <xdr:col>19</xdr:col>
      <xdr:colOff>375920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25</xdr:row>
      <xdr:rowOff>114300</xdr:rowOff>
    </xdr:from>
    <xdr:to>
      <xdr:col>4</xdr:col>
      <xdr:colOff>384893</xdr:colOff>
      <xdr:row>25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25</xdr:row>
      <xdr:rowOff>114300</xdr:rowOff>
    </xdr:from>
    <xdr:to>
      <xdr:col>5</xdr:col>
      <xdr:colOff>384893</xdr:colOff>
      <xdr:row>25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25</xdr:row>
      <xdr:rowOff>114300</xdr:rowOff>
    </xdr:from>
    <xdr:to>
      <xdr:col>6</xdr:col>
      <xdr:colOff>385445</xdr:colOff>
      <xdr:row>25</xdr:row>
      <xdr:rowOff>388620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25</xdr:row>
      <xdr:rowOff>114300</xdr:rowOff>
    </xdr:from>
    <xdr:to>
      <xdr:col>7</xdr:col>
      <xdr:colOff>394970</xdr:colOff>
      <xdr:row>25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26</xdr:row>
      <xdr:rowOff>114300</xdr:rowOff>
    </xdr:from>
    <xdr:to>
      <xdr:col>1</xdr:col>
      <xdr:colOff>385445</xdr:colOff>
      <xdr:row>26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26</xdr:row>
      <xdr:rowOff>114300</xdr:rowOff>
    </xdr:from>
    <xdr:to>
      <xdr:col>2</xdr:col>
      <xdr:colOff>385445</xdr:colOff>
      <xdr:row>26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26</xdr:row>
      <xdr:rowOff>114300</xdr:rowOff>
    </xdr:from>
    <xdr:to>
      <xdr:col>3</xdr:col>
      <xdr:colOff>385445</xdr:colOff>
      <xdr:row>26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26</xdr:row>
      <xdr:rowOff>114300</xdr:rowOff>
    </xdr:from>
    <xdr:to>
      <xdr:col>4</xdr:col>
      <xdr:colOff>385445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26</xdr:row>
      <xdr:rowOff>114300</xdr:rowOff>
    </xdr:from>
    <xdr:to>
      <xdr:col>5</xdr:col>
      <xdr:colOff>385445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26</xdr:row>
      <xdr:rowOff>114300</xdr:rowOff>
    </xdr:from>
    <xdr:to>
      <xdr:col>6</xdr:col>
      <xdr:colOff>385445</xdr:colOff>
      <xdr:row>26</xdr:row>
      <xdr:rowOff>388620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26</xdr:row>
      <xdr:rowOff>114300</xdr:rowOff>
    </xdr:from>
    <xdr:to>
      <xdr:col>7</xdr:col>
      <xdr:colOff>394970</xdr:colOff>
      <xdr:row>26</xdr:row>
      <xdr:rowOff>379095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7062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27</xdr:row>
      <xdr:rowOff>114300</xdr:rowOff>
    </xdr:from>
    <xdr:to>
      <xdr:col>1</xdr:col>
      <xdr:colOff>385445</xdr:colOff>
      <xdr:row>27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27</xdr:row>
      <xdr:rowOff>114300</xdr:rowOff>
    </xdr:from>
    <xdr:to>
      <xdr:col>2</xdr:col>
      <xdr:colOff>385445</xdr:colOff>
      <xdr:row>27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27</xdr:row>
      <xdr:rowOff>114300</xdr:rowOff>
    </xdr:from>
    <xdr:to>
      <xdr:col>3</xdr:col>
      <xdr:colOff>385445</xdr:colOff>
      <xdr:row>27</xdr:row>
      <xdr:rowOff>388620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27</xdr:row>
      <xdr:rowOff>114300</xdr:rowOff>
    </xdr:from>
    <xdr:to>
      <xdr:col>4</xdr:col>
      <xdr:colOff>385445</xdr:colOff>
      <xdr:row>27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27</xdr:row>
      <xdr:rowOff>114300</xdr:rowOff>
    </xdr:from>
    <xdr:to>
      <xdr:col>5</xdr:col>
      <xdr:colOff>385445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27</xdr:row>
      <xdr:rowOff>114300</xdr:rowOff>
    </xdr:from>
    <xdr:to>
      <xdr:col>6</xdr:col>
      <xdr:colOff>384893</xdr:colOff>
      <xdr:row>27</xdr:row>
      <xdr:rowOff>388620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27</xdr:row>
      <xdr:rowOff>114300</xdr:rowOff>
    </xdr:from>
    <xdr:to>
      <xdr:col>7</xdr:col>
      <xdr:colOff>394418</xdr:colOff>
      <xdr:row>27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28</xdr:row>
      <xdr:rowOff>114300</xdr:rowOff>
    </xdr:from>
    <xdr:to>
      <xdr:col>1</xdr:col>
      <xdr:colOff>385445</xdr:colOff>
      <xdr:row>28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28</xdr:row>
      <xdr:rowOff>114300</xdr:rowOff>
    </xdr:from>
    <xdr:to>
      <xdr:col>2</xdr:col>
      <xdr:colOff>385445</xdr:colOff>
      <xdr:row>28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28</xdr:row>
      <xdr:rowOff>114300</xdr:rowOff>
    </xdr:from>
    <xdr:to>
      <xdr:col>3</xdr:col>
      <xdr:colOff>385445</xdr:colOff>
      <xdr:row>28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28</xdr:row>
      <xdr:rowOff>114300</xdr:rowOff>
    </xdr:from>
    <xdr:to>
      <xdr:col>4</xdr:col>
      <xdr:colOff>385445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28</xdr:row>
      <xdr:rowOff>114300</xdr:rowOff>
    </xdr:from>
    <xdr:to>
      <xdr:col>5</xdr:col>
      <xdr:colOff>384893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28</xdr:row>
      <xdr:rowOff>114300</xdr:rowOff>
    </xdr:from>
    <xdr:to>
      <xdr:col>6</xdr:col>
      <xdr:colOff>384893</xdr:colOff>
      <xdr:row>28</xdr:row>
      <xdr:rowOff>388620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28</xdr:row>
      <xdr:rowOff>114300</xdr:rowOff>
    </xdr:from>
    <xdr:to>
      <xdr:col>7</xdr:col>
      <xdr:colOff>394970</xdr:colOff>
      <xdr:row>28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29</xdr:row>
      <xdr:rowOff>114300</xdr:rowOff>
    </xdr:from>
    <xdr:to>
      <xdr:col>1</xdr:col>
      <xdr:colOff>385445</xdr:colOff>
      <xdr:row>29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29</xdr:row>
      <xdr:rowOff>114300</xdr:rowOff>
    </xdr:from>
    <xdr:to>
      <xdr:col>2</xdr:col>
      <xdr:colOff>385445</xdr:colOff>
      <xdr:row>29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29</xdr:row>
      <xdr:rowOff>114300</xdr:rowOff>
    </xdr:from>
    <xdr:to>
      <xdr:col>3</xdr:col>
      <xdr:colOff>385445</xdr:colOff>
      <xdr:row>29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29</xdr:row>
      <xdr:rowOff>114300</xdr:rowOff>
    </xdr:from>
    <xdr:to>
      <xdr:col>4</xdr:col>
      <xdr:colOff>385445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29</xdr:row>
      <xdr:rowOff>114300</xdr:rowOff>
    </xdr:from>
    <xdr:to>
      <xdr:col>5</xdr:col>
      <xdr:colOff>385445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29</xdr:row>
      <xdr:rowOff>114300</xdr:rowOff>
    </xdr:from>
    <xdr:to>
      <xdr:col>6</xdr:col>
      <xdr:colOff>384893</xdr:colOff>
      <xdr:row>29</xdr:row>
      <xdr:rowOff>388620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25</xdr:row>
      <xdr:rowOff>114300</xdr:rowOff>
    </xdr:from>
    <xdr:to>
      <xdr:col>15</xdr:col>
      <xdr:colOff>394418</xdr:colOff>
      <xdr:row>25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26</xdr:row>
      <xdr:rowOff>123825</xdr:rowOff>
    </xdr:from>
    <xdr:to>
      <xdr:col>9</xdr:col>
      <xdr:colOff>385445</xdr:colOff>
      <xdr:row>26</xdr:row>
      <xdr:rowOff>398145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26</xdr:row>
      <xdr:rowOff>123825</xdr:rowOff>
    </xdr:from>
    <xdr:to>
      <xdr:col>10</xdr:col>
      <xdr:colOff>385445</xdr:colOff>
      <xdr:row>26</xdr:row>
      <xdr:rowOff>398145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26</xdr:row>
      <xdr:rowOff>123825</xdr:rowOff>
    </xdr:from>
    <xdr:to>
      <xdr:col>11</xdr:col>
      <xdr:colOff>385445</xdr:colOff>
      <xdr:row>26</xdr:row>
      <xdr:rowOff>398145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26</xdr:row>
      <xdr:rowOff>123825</xdr:rowOff>
    </xdr:from>
    <xdr:to>
      <xdr:col>12</xdr:col>
      <xdr:colOff>385445</xdr:colOff>
      <xdr:row>26</xdr:row>
      <xdr:rowOff>398145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26</xdr:row>
      <xdr:rowOff>123825</xdr:rowOff>
    </xdr:from>
    <xdr:to>
      <xdr:col>13</xdr:col>
      <xdr:colOff>385445</xdr:colOff>
      <xdr:row>26</xdr:row>
      <xdr:rowOff>398145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26</xdr:row>
      <xdr:rowOff>123825</xdr:rowOff>
    </xdr:from>
    <xdr:to>
      <xdr:col>14</xdr:col>
      <xdr:colOff>385445</xdr:colOff>
      <xdr:row>26</xdr:row>
      <xdr:rowOff>398145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26</xdr:row>
      <xdr:rowOff>114300</xdr:rowOff>
    </xdr:from>
    <xdr:to>
      <xdr:col>15</xdr:col>
      <xdr:colOff>394970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27</xdr:row>
      <xdr:rowOff>123825</xdr:rowOff>
    </xdr:from>
    <xdr:to>
      <xdr:col>9</xdr:col>
      <xdr:colOff>385445</xdr:colOff>
      <xdr:row>27</xdr:row>
      <xdr:rowOff>398145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172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27</xdr:row>
      <xdr:rowOff>123825</xdr:rowOff>
    </xdr:from>
    <xdr:to>
      <xdr:col>10</xdr:col>
      <xdr:colOff>385445</xdr:colOff>
      <xdr:row>27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1729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27</xdr:row>
      <xdr:rowOff>123825</xdr:rowOff>
    </xdr:from>
    <xdr:to>
      <xdr:col>11</xdr:col>
      <xdr:colOff>385445</xdr:colOff>
      <xdr:row>27</xdr:row>
      <xdr:rowOff>398145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172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27</xdr:row>
      <xdr:rowOff>123825</xdr:rowOff>
    </xdr:from>
    <xdr:to>
      <xdr:col>12</xdr:col>
      <xdr:colOff>385445</xdr:colOff>
      <xdr:row>27</xdr:row>
      <xdr:rowOff>398145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172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27</xdr:row>
      <xdr:rowOff>123825</xdr:rowOff>
    </xdr:from>
    <xdr:to>
      <xdr:col>13</xdr:col>
      <xdr:colOff>385445</xdr:colOff>
      <xdr:row>27</xdr:row>
      <xdr:rowOff>398145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172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27</xdr:row>
      <xdr:rowOff>123825</xdr:rowOff>
    </xdr:from>
    <xdr:to>
      <xdr:col>14</xdr:col>
      <xdr:colOff>385445</xdr:colOff>
      <xdr:row>27</xdr:row>
      <xdr:rowOff>398145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172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27</xdr:row>
      <xdr:rowOff>114300</xdr:rowOff>
    </xdr:from>
    <xdr:to>
      <xdr:col>15</xdr:col>
      <xdr:colOff>394418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28</xdr:row>
      <xdr:rowOff>123825</xdr:rowOff>
    </xdr:from>
    <xdr:to>
      <xdr:col>9</xdr:col>
      <xdr:colOff>384893</xdr:colOff>
      <xdr:row>28</xdr:row>
      <xdr:rowOff>398145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6301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28</xdr:row>
      <xdr:rowOff>123825</xdr:rowOff>
    </xdr:from>
    <xdr:to>
      <xdr:col>10</xdr:col>
      <xdr:colOff>385445</xdr:colOff>
      <xdr:row>28</xdr:row>
      <xdr:rowOff>398145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28</xdr:row>
      <xdr:rowOff>123825</xdr:rowOff>
    </xdr:from>
    <xdr:to>
      <xdr:col>11</xdr:col>
      <xdr:colOff>385445</xdr:colOff>
      <xdr:row>28</xdr:row>
      <xdr:rowOff>398145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28</xdr:row>
      <xdr:rowOff>123825</xdr:rowOff>
    </xdr:from>
    <xdr:to>
      <xdr:col>12</xdr:col>
      <xdr:colOff>385445</xdr:colOff>
      <xdr:row>28</xdr:row>
      <xdr:rowOff>398145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28</xdr:row>
      <xdr:rowOff>123825</xdr:rowOff>
    </xdr:from>
    <xdr:to>
      <xdr:col>13</xdr:col>
      <xdr:colOff>385445</xdr:colOff>
      <xdr:row>28</xdr:row>
      <xdr:rowOff>398145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28</xdr:row>
      <xdr:rowOff>123825</xdr:rowOff>
    </xdr:from>
    <xdr:to>
      <xdr:col>14</xdr:col>
      <xdr:colOff>385445</xdr:colOff>
      <xdr:row>28</xdr:row>
      <xdr:rowOff>398145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28</xdr:row>
      <xdr:rowOff>114300</xdr:rowOff>
    </xdr:from>
    <xdr:to>
      <xdr:col>15</xdr:col>
      <xdr:colOff>394418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29</xdr:row>
      <xdr:rowOff>123825</xdr:rowOff>
    </xdr:from>
    <xdr:to>
      <xdr:col>9</xdr:col>
      <xdr:colOff>384893</xdr:colOff>
      <xdr:row>29</xdr:row>
      <xdr:rowOff>398145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30873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29</xdr:row>
      <xdr:rowOff>123825</xdr:rowOff>
    </xdr:from>
    <xdr:to>
      <xdr:col>10</xdr:col>
      <xdr:colOff>385445</xdr:colOff>
      <xdr:row>29</xdr:row>
      <xdr:rowOff>398145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30873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29</xdr:row>
      <xdr:rowOff>123825</xdr:rowOff>
    </xdr:from>
    <xdr:to>
      <xdr:col>11</xdr:col>
      <xdr:colOff>385445</xdr:colOff>
      <xdr:row>29</xdr:row>
      <xdr:rowOff>398145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30873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29</xdr:row>
      <xdr:rowOff>123825</xdr:rowOff>
    </xdr:from>
    <xdr:to>
      <xdr:col>12</xdr:col>
      <xdr:colOff>385445</xdr:colOff>
      <xdr:row>29</xdr:row>
      <xdr:rowOff>398145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30873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29</xdr:row>
      <xdr:rowOff>123825</xdr:rowOff>
    </xdr:from>
    <xdr:to>
      <xdr:col>13</xdr:col>
      <xdr:colOff>385445</xdr:colOff>
      <xdr:row>29</xdr:row>
      <xdr:rowOff>398145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30873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29</xdr:row>
      <xdr:rowOff>123825</xdr:rowOff>
    </xdr:from>
    <xdr:to>
      <xdr:col>14</xdr:col>
      <xdr:colOff>385445</xdr:colOff>
      <xdr:row>29</xdr:row>
      <xdr:rowOff>398145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30873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29</xdr:row>
      <xdr:rowOff>114300</xdr:rowOff>
    </xdr:from>
    <xdr:to>
      <xdr:col>15</xdr:col>
      <xdr:colOff>394970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30</xdr:row>
      <xdr:rowOff>123825</xdr:rowOff>
    </xdr:from>
    <xdr:to>
      <xdr:col>9</xdr:col>
      <xdr:colOff>384893</xdr:colOff>
      <xdr:row>30</xdr:row>
      <xdr:rowOff>398145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35445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30</xdr:row>
      <xdr:rowOff>123825</xdr:rowOff>
    </xdr:from>
    <xdr:to>
      <xdr:col>10</xdr:col>
      <xdr:colOff>384893</xdr:colOff>
      <xdr:row>30</xdr:row>
      <xdr:rowOff>398145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35445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25</xdr:row>
      <xdr:rowOff>114300</xdr:rowOff>
    </xdr:from>
    <xdr:to>
      <xdr:col>19</xdr:col>
      <xdr:colOff>385445</xdr:colOff>
      <xdr:row>25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25</xdr:row>
      <xdr:rowOff>114300</xdr:rowOff>
    </xdr:from>
    <xdr:to>
      <xdr:col>20</xdr:col>
      <xdr:colOff>385445</xdr:colOff>
      <xdr:row>25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25</xdr:row>
      <xdr:rowOff>114300</xdr:rowOff>
    </xdr:from>
    <xdr:to>
      <xdr:col>21</xdr:col>
      <xdr:colOff>385445</xdr:colOff>
      <xdr:row>25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25</xdr:row>
      <xdr:rowOff>114300</xdr:rowOff>
    </xdr:from>
    <xdr:to>
      <xdr:col>22</xdr:col>
      <xdr:colOff>385445</xdr:colOff>
      <xdr:row>25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25</xdr:row>
      <xdr:rowOff>123825</xdr:rowOff>
    </xdr:from>
    <xdr:to>
      <xdr:col>23</xdr:col>
      <xdr:colOff>404495</xdr:colOff>
      <xdr:row>25</xdr:row>
      <xdr:rowOff>398145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258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26</xdr:row>
      <xdr:rowOff>114300</xdr:rowOff>
    </xdr:from>
    <xdr:to>
      <xdr:col>17</xdr:col>
      <xdr:colOff>385445</xdr:colOff>
      <xdr:row>26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26</xdr:row>
      <xdr:rowOff>114300</xdr:rowOff>
    </xdr:from>
    <xdr:to>
      <xdr:col>18</xdr:col>
      <xdr:colOff>385445</xdr:colOff>
      <xdr:row>26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26</xdr:row>
      <xdr:rowOff>114300</xdr:rowOff>
    </xdr:from>
    <xdr:to>
      <xdr:col>19</xdr:col>
      <xdr:colOff>385445</xdr:colOff>
      <xdr:row>26</xdr:row>
      <xdr:rowOff>379095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17062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26</xdr:row>
      <xdr:rowOff>114300</xdr:rowOff>
    </xdr:from>
    <xdr:to>
      <xdr:col>20</xdr:col>
      <xdr:colOff>385445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26</xdr:row>
      <xdr:rowOff>114300</xdr:rowOff>
    </xdr:from>
    <xdr:to>
      <xdr:col>21</xdr:col>
      <xdr:colOff>385445</xdr:colOff>
      <xdr:row>26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26</xdr:row>
      <xdr:rowOff>114300</xdr:rowOff>
    </xdr:from>
    <xdr:to>
      <xdr:col>22</xdr:col>
      <xdr:colOff>385445</xdr:colOff>
      <xdr:row>26</xdr:row>
      <xdr:rowOff>388620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26</xdr:row>
      <xdr:rowOff>123825</xdr:rowOff>
    </xdr:from>
    <xdr:to>
      <xdr:col>23</xdr:col>
      <xdr:colOff>404495</xdr:colOff>
      <xdr:row>26</xdr:row>
      <xdr:rowOff>398145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27</xdr:row>
      <xdr:rowOff>114300</xdr:rowOff>
    </xdr:from>
    <xdr:to>
      <xdr:col>17</xdr:col>
      <xdr:colOff>384893</xdr:colOff>
      <xdr:row>27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27</xdr:row>
      <xdr:rowOff>114300</xdr:rowOff>
    </xdr:from>
    <xdr:to>
      <xdr:col>18</xdr:col>
      <xdr:colOff>384893</xdr:colOff>
      <xdr:row>27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27</xdr:row>
      <xdr:rowOff>114300</xdr:rowOff>
    </xdr:from>
    <xdr:to>
      <xdr:col>19</xdr:col>
      <xdr:colOff>385445</xdr:colOff>
      <xdr:row>27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27</xdr:row>
      <xdr:rowOff>114300</xdr:rowOff>
    </xdr:from>
    <xdr:to>
      <xdr:col>20</xdr:col>
      <xdr:colOff>385445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27</xdr:row>
      <xdr:rowOff>114300</xdr:rowOff>
    </xdr:from>
    <xdr:to>
      <xdr:col>21</xdr:col>
      <xdr:colOff>385445</xdr:colOff>
      <xdr:row>27</xdr:row>
      <xdr:rowOff>388620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27</xdr:row>
      <xdr:rowOff>114300</xdr:rowOff>
    </xdr:from>
    <xdr:to>
      <xdr:col>22</xdr:col>
      <xdr:colOff>385445</xdr:colOff>
      <xdr:row>27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27</xdr:row>
      <xdr:rowOff>123825</xdr:rowOff>
    </xdr:from>
    <xdr:to>
      <xdr:col>23</xdr:col>
      <xdr:colOff>404495</xdr:colOff>
      <xdr:row>27</xdr:row>
      <xdr:rowOff>398145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172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28</xdr:row>
      <xdr:rowOff>114300</xdr:rowOff>
    </xdr:from>
    <xdr:to>
      <xdr:col>17</xdr:col>
      <xdr:colOff>384893</xdr:colOff>
      <xdr:row>28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28</xdr:row>
      <xdr:rowOff>114300</xdr:rowOff>
    </xdr:from>
    <xdr:to>
      <xdr:col>18</xdr:col>
      <xdr:colOff>384893</xdr:colOff>
      <xdr:row>28</xdr:row>
      <xdr:rowOff>388620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28</xdr:row>
      <xdr:rowOff>114300</xdr:rowOff>
    </xdr:from>
    <xdr:to>
      <xdr:col>19</xdr:col>
      <xdr:colOff>385445</xdr:colOff>
      <xdr:row>28</xdr:row>
      <xdr:rowOff>388620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28</xdr:row>
      <xdr:rowOff>114300</xdr:rowOff>
    </xdr:from>
    <xdr:to>
      <xdr:col>20</xdr:col>
      <xdr:colOff>385445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28</xdr:row>
      <xdr:rowOff>114300</xdr:rowOff>
    </xdr:from>
    <xdr:to>
      <xdr:col>21</xdr:col>
      <xdr:colOff>385445</xdr:colOff>
      <xdr:row>28</xdr:row>
      <xdr:rowOff>388620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28</xdr:row>
      <xdr:rowOff>114300</xdr:rowOff>
    </xdr:from>
    <xdr:to>
      <xdr:col>22</xdr:col>
      <xdr:colOff>385445</xdr:colOff>
      <xdr:row>28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28</xdr:row>
      <xdr:rowOff>123825</xdr:rowOff>
    </xdr:from>
    <xdr:to>
      <xdr:col>23</xdr:col>
      <xdr:colOff>404495</xdr:colOff>
      <xdr:row>28</xdr:row>
      <xdr:rowOff>398145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29</xdr:row>
      <xdr:rowOff>114300</xdr:rowOff>
    </xdr:from>
    <xdr:to>
      <xdr:col>17</xdr:col>
      <xdr:colOff>385445</xdr:colOff>
      <xdr:row>29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29</xdr:row>
      <xdr:rowOff>114300</xdr:rowOff>
    </xdr:from>
    <xdr:to>
      <xdr:col>18</xdr:col>
      <xdr:colOff>384893</xdr:colOff>
      <xdr:row>29</xdr:row>
      <xdr:rowOff>388620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29</xdr:row>
      <xdr:rowOff>114300</xdr:rowOff>
    </xdr:from>
    <xdr:to>
      <xdr:col>19</xdr:col>
      <xdr:colOff>384893</xdr:colOff>
      <xdr:row>29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29</xdr:row>
      <xdr:rowOff>114300</xdr:rowOff>
    </xdr:from>
    <xdr:to>
      <xdr:col>20</xdr:col>
      <xdr:colOff>385445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34</xdr:row>
      <xdr:rowOff>114300</xdr:rowOff>
    </xdr:from>
    <xdr:to>
      <xdr:col>5</xdr:col>
      <xdr:colOff>385445</xdr:colOff>
      <xdr:row>34</xdr:row>
      <xdr:rowOff>388620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34</xdr:row>
      <xdr:rowOff>114300</xdr:rowOff>
    </xdr:from>
    <xdr:to>
      <xdr:col>6</xdr:col>
      <xdr:colOff>385445</xdr:colOff>
      <xdr:row>34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34</xdr:row>
      <xdr:rowOff>104775</xdr:rowOff>
    </xdr:from>
    <xdr:to>
      <xdr:col>7</xdr:col>
      <xdr:colOff>394970</xdr:colOff>
      <xdr:row>34</xdr:row>
      <xdr:rowOff>379095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097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35</xdr:row>
      <xdr:rowOff>114300</xdr:rowOff>
    </xdr:from>
    <xdr:to>
      <xdr:col>1</xdr:col>
      <xdr:colOff>385445</xdr:colOff>
      <xdr:row>35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35</xdr:row>
      <xdr:rowOff>114300</xdr:rowOff>
    </xdr:from>
    <xdr:to>
      <xdr:col>2</xdr:col>
      <xdr:colOff>385445</xdr:colOff>
      <xdr:row>35</xdr:row>
      <xdr:rowOff>388620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35</xdr:row>
      <xdr:rowOff>114300</xdr:rowOff>
    </xdr:from>
    <xdr:to>
      <xdr:col>3</xdr:col>
      <xdr:colOff>385445</xdr:colOff>
      <xdr:row>35</xdr:row>
      <xdr:rowOff>388620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35</xdr:row>
      <xdr:rowOff>114300</xdr:rowOff>
    </xdr:from>
    <xdr:to>
      <xdr:col>4</xdr:col>
      <xdr:colOff>385445</xdr:colOff>
      <xdr:row>35</xdr:row>
      <xdr:rowOff>388620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35</xdr:row>
      <xdr:rowOff>114300</xdr:rowOff>
    </xdr:from>
    <xdr:to>
      <xdr:col>5</xdr:col>
      <xdr:colOff>385445</xdr:colOff>
      <xdr:row>35</xdr:row>
      <xdr:rowOff>379095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55638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35</xdr:row>
      <xdr:rowOff>114300</xdr:rowOff>
    </xdr:from>
    <xdr:to>
      <xdr:col>6</xdr:col>
      <xdr:colOff>385445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35</xdr:row>
      <xdr:rowOff>104775</xdr:rowOff>
    </xdr:from>
    <xdr:to>
      <xdr:col>7</xdr:col>
      <xdr:colOff>394970</xdr:colOff>
      <xdr:row>35</xdr:row>
      <xdr:rowOff>379095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36</xdr:row>
      <xdr:rowOff>114300</xdr:rowOff>
    </xdr:from>
    <xdr:to>
      <xdr:col>1</xdr:col>
      <xdr:colOff>385445</xdr:colOff>
      <xdr:row>36</xdr:row>
      <xdr:rowOff>388620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36</xdr:row>
      <xdr:rowOff>114300</xdr:rowOff>
    </xdr:from>
    <xdr:to>
      <xdr:col>2</xdr:col>
      <xdr:colOff>384893</xdr:colOff>
      <xdr:row>36</xdr:row>
      <xdr:rowOff>388620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36</xdr:row>
      <xdr:rowOff>114300</xdr:rowOff>
    </xdr:from>
    <xdr:to>
      <xdr:col>3</xdr:col>
      <xdr:colOff>384893</xdr:colOff>
      <xdr:row>36</xdr:row>
      <xdr:rowOff>388620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36</xdr:row>
      <xdr:rowOff>114300</xdr:rowOff>
    </xdr:from>
    <xdr:to>
      <xdr:col>4</xdr:col>
      <xdr:colOff>385445</xdr:colOff>
      <xdr:row>36</xdr:row>
      <xdr:rowOff>388620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36</xdr:row>
      <xdr:rowOff>114300</xdr:rowOff>
    </xdr:from>
    <xdr:to>
      <xdr:col>5</xdr:col>
      <xdr:colOff>385445</xdr:colOff>
      <xdr:row>36</xdr:row>
      <xdr:rowOff>388620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36</xdr:row>
      <xdr:rowOff>114300</xdr:rowOff>
    </xdr:from>
    <xdr:to>
      <xdr:col>6</xdr:col>
      <xdr:colOff>385445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36</xdr:row>
      <xdr:rowOff>104775</xdr:rowOff>
    </xdr:from>
    <xdr:to>
      <xdr:col>7</xdr:col>
      <xdr:colOff>394970</xdr:colOff>
      <xdr:row>36</xdr:row>
      <xdr:rowOff>379095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37</xdr:row>
      <xdr:rowOff>114300</xdr:rowOff>
    </xdr:from>
    <xdr:to>
      <xdr:col>1</xdr:col>
      <xdr:colOff>385445</xdr:colOff>
      <xdr:row>37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37</xdr:row>
      <xdr:rowOff>114300</xdr:rowOff>
    </xdr:from>
    <xdr:to>
      <xdr:col>2</xdr:col>
      <xdr:colOff>385445</xdr:colOff>
      <xdr:row>37</xdr:row>
      <xdr:rowOff>388620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37</xdr:row>
      <xdr:rowOff>114300</xdr:rowOff>
    </xdr:from>
    <xdr:to>
      <xdr:col>3</xdr:col>
      <xdr:colOff>384893</xdr:colOff>
      <xdr:row>37</xdr:row>
      <xdr:rowOff>388620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37</xdr:row>
      <xdr:rowOff>114300</xdr:rowOff>
    </xdr:from>
    <xdr:to>
      <xdr:col>4</xdr:col>
      <xdr:colOff>384893</xdr:colOff>
      <xdr:row>37</xdr:row>
      <xdr:rowOff>388620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37</xdr:row>
      <xdr:rowOff>114300</xdr:rowOff>
    </xdr:from>
    <xdr:to>
      <xdr:col>5</xdr:col>
      <xdr:colOff>385445</xdr:colOff>
      <xdr:row>37</xdr:row>
      <xdr:rowOff>388620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37</xdr:row>
      <xdr:rowOff>114300</xdr:rowOff>
    </xdr:from>
    <xdr:to>
      <xdr:col>6</xdr:col>
      <xdr:colOff>385445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37</xdr:row>
      <xdr:rowOff>104775</xdr:rowOff>
    </xdr:from>
    <xdr:to>
      <xdr:col>7</xdr:col>
      <xdr:colOff>394970</xdr:colOff>
      <xdr:row>37</xdr:row>
      <xdr:rowOff>379095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38</xdr:row>
      <xdr:rowOff>114300</xdr:rowOff>
    </xdr:from>
    <xdr:to>
      <xdr:col>1</xdr:col>
      <xdr:colOff>385445</xdr:colOff>
      <xdr:row>38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38</xdr:row>
      <xdr:rowOff>114300</xdr:rowOff>
    </xdr:from>
    <xdr:to>
      <xdr:col>2</xdr:col>
      <xdr:colOff>385445</xdr:colOff>
      <xdr:row>38</xdr:row>
      <xdr:rowOff>388620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38</xdr:row>
      <xdr:rowOff>114300</xdr:rowOff>
    </xdr:from>
    <xdr:to>
      <xdr:col>3</xdr:col>
      <xdr:colOff>385445</xdr:colOff>
      <xdr:row>38</xdr:row>
      <xdr:rowOff>388620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38</xdr:row>
      <xdr:rowOff>114300</xdr:rowOff>
    </xdr:from>
    <xdr:to>
      <xdr:col>4</xdr:col>
      <xdr:colOff>384893</xdr:colOff>
      <xdr:row>38</xdr:row>
      <xdr:rowOff>388620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38</xdr:row>
      <xdr:rowOff>114300</xdr:rowOff>
    </xdr:from>
    <xdr:to>
      <xdr:col>5</xdr:col>
      <xdr:colOff>384893</xdr:colOff>
      <xdr:row>38</xdr:row>
      <xdr:rowOff>388620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38</xdr:row>
      <xdr:rowOff>114300</xdr:rowOff>
    </xdr:from>
    <xdr:to>
      <xdr:col>6</xdr:col>
      <xdr:colOff>385445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38</xdr:row>
      <xdr:rowOff>104775</xdr:rowOff>
    </xdr:from>
    <xdr:to>
      <xdr:col>7</xdr:col>
      <xdr:colOff>394970</xdr:colOff>
      <xdr:row>38</xdr:row>
      <xdr:rowOff>379095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925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34</xdr:row>
      <xdr:rowOff>114300</xdr:rowOff>
    </xdr:from>
    <xdr:to>
      <xdr:col>9</xdr:col>
      <xdr:colOff>404495</xdr:colOff>
      <xdr:row>34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34</xdr:row>
      <xdr:rowOff>114300</xdr:rowOff>
    </xdr:from>
    <xdr:to>
      <xdr:col>10</xdr:col>
      <xdr:colOff>404495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34</xdr:row>
      <xdr:rowOff>114300</xdr:rowOff>
    </xdr:from>
    <xdr:to>
      <xdr:col>11</xdr:col>
      <xdr:colOff>404495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34</xdr:row>
      <xdr:rowOff>114300</xdr:rowOff>
    </xdr:from>
    <xdr:to>
      <xdr:col>12</xdr:col>
      <xdr:colOff>404495</xdr:colOff>
      <xdr:row>34</xdr:row>
      <xdr:rowOff>388620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34</xdr:row>
      <xdr:rowOff>114300</xdr:rowOff>
    </xdr:from>
    <xdr:to>
      <xdr:col>13</xdr:col>
      <xdr:colOff>404495</xdr:colOff>
      <xdr:row>34</xdr:row>
      <xdr:rowOff>388620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34</xdr:row>
      <xdr:rowOff>114300</xdr:rowOff>
    </xdr:from>
    <xdr:to>
      <xdr:col>14</xdr:col>
      <xdr:colOff>404495</xdr:colOff>
      <xdr:row>34</xdr:row>
      <xdr:rowOff>379095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51066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133350</xdr:rowOff>
    </xdr:from>
    <xdr:to>
      <xdr:col>15</xdr:col>
      <xdr:colOff>394970</xdr:colOff>
      <xdr:row>34</xdr:row>
      <xdr:rowOff>407670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125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35</xdr:row>
      <xdr:rowOff>114300</xdr:rowOff>
    </xdr:from>
    <xdr:to>
      <xdr:col>9</xdr:col>
      <xdr:colOff>404495</xdr:colOff>
      <xdr:row>35</xdr:row>
      <xdr:rowOff>388620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35</xdr:row>
      <xdr:rowOff>114300</xdr:rowOff>
    </xdr:from>
    <xdr:to>
      <xdr:col>10</xdr:col>
      <xdr:colOff>404495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35</xdr:row>
      <xdr:rowOff>114300</xdr:rowOff>
    </xdr:from>
    <xdr:to>
      <xdr:col>11</xdr:col>
      <xdr:colOff>404495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35</xdr:row>
      <xdr:rowOff>114300</xdr:rowOff>
    </xdr:from>
    <xdr:to>
      <xdr:col>12</xdr:col>
      <xdr:colOff>403943</xdr:colOff>
      <xdr:row>35</xdr:row>
      <xdr:rowOff>388620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35</xdr:row>
      <xdr:rowOff>114300</xdr:rowOff>
    </xdr:from>
    <xdr:to>
      <xdr:col>13</xdr:col>
      <xdr:colOff>403943</xdr:colOff>
      <xdr:row>35</xdr:row>
      <xdr:rowOff>388620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35</xdr:row>
      <xdr:rowOff>114300</xdr:rowOff>
    </xdr:from>
    <xdr:to>
      <xdr:col>14</xdr:col>
      <xdr:colOff>404495</xdr:colOff>
      <xdr:row>35</xdr:row>
      <xdr:rowOff>388620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133350</xdr:rowOff>
    </xdr:from>
    <xdr:to>
      <xdr:col>15</xdr:col>
      <xdr:colOff>394970</xdr:colOff>
      <xdr:row>35</xdr:row>
      <xdr:rowOff>407670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92075</xdr:colOff>
      <xdr:row>36</xdr:row>
      <xdr:rowOff>114300</xdr:rowOff>
    </xdr:from>
    <xdr:to>
      <xdr:col>9</xdr:col>
      <xdr:colOff>366395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211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92075</xdr:colOff>
      <xdr:row>36</xdr:row>
      <xdr:rowOff>114300</xdr:rowOff>
    </xdr:from>
    <xdr:to>
      <xdr:col>10</xdr:col>
      <xdr:colOff>366395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69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92075</xdr:colOff>
      <xdr:row>36</xdr:row>
      <xdr:rowOff>114300</xdr:rowOff>
    </xdr:from>
    <xdr:to>
      <xdr:col>11</xdr:col>
      <xdr:colOff>366395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27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92075</xdr:colOff>
      <xdr:row>36</xdr:row>
      <xdr:rowOff>114300</xdr:rowOff>
    </xdr:from>
    <xdr:to>
      <xdr:col>12</xdr:col>
      <xdr:colOff>366395</xdr:colOff>
      <xdr:row>36</xdr:row>
      <xdr:rowOff>388620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92075</xdr:colOff>
      <xdr:row>36</xdr:row>
      <xdr:rowOff>114300</xdr:rowOff>
    </xdr:from>
    <xdr:to>
      <xdr:col>13</xdr:col>
      <xdr:colOff>365843</xdr:colOff>
      <xdr:row>36</xdr:row>
      <xdr:rowOff>388620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42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92075</xdr:colOff>
      <xdr:row>36</xdr:row>
      <xdr:rowOff>114300</xdr:rowOff>
    </xdr:from>
    <xdr:to>
      <xdr:col>14</xdr:col>
      <xdr:colOff>365843</xdr:colOff>
      <xdr:row>36</xdr:row>
      <xdr:rowOff>388620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05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133350</xdr:rowOff>
    </xdr:from>
    <xdr:to>
      <xdr:col>15</xdr:col>
      <xdr:colOff>394970</xdr:colOff>
      <xdr:row>36</xdr:row>
      <xdr:rowOff>407670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37</xdr:row>
      <xdr:rowOff>114300</xdr:rowOff>
    </xdr:from>
    <xdr:to>
      <xdr:col>9</xdr:col>
      <xdr:colOff>394970</xdr:colOff>
      <xdr:row>37</xdr:row>
      <xdr:rowOff>388620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37</xdr:row>
      <xdr:rowOff>114300</xdr:rowOff>
    </xdr:from>
    <xdr:to>
      <xdr:col>10</xdr:col>
      <xdr:colOff>394970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37</xdr:row>
      <xdr:rowOff>114300</xdr:rowOff>
    </xdr:from>
    <xdr:to>
      <xdr:col>11</xdr:col>
      <xdr:colOff>394970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92075</xdr:colOff>
      <xdr:row>37</xdr:row>
      <xdr:rowOff>114300</xdr:rowOff>
    </xdr:from>
    <xdr:to>
      <xdr:col>12</xdr:col>
      <xdr:colOff>366395</xdr:colOff>
      <xdr:row>37</xdr:row>
      <xdr:rowOff>388620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85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92075</xdr:colOff>
      <xdr:row>37</xdr:row>
      <xdr:rowOff>114300</xdr:rowOff>
    </xdr:from>
    <xdr:to>
      <xdr:col>13</xdr:col>
      <xdr:colOff>366395</xdr:colOff>
      <xdr:row>37</xdr:row>
      <xdr:rowOff>388620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42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92075</xdr:colOff>
      <xdr:row>37</xdr:row>
      <xdr:rowOff>114300</xdr:rowOff>
    </xdr:from>
    <xdr:to>
      <xdr:col>14</xdr:col>
      <xdr:colOff>365843</xdr:colOff>
      <xdr:row>37</xdr:row>
      <xdr:rowOff>388620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05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133350</xdr:rowOff>
    </xdr:from>
    <xdr:to>
      <xdr:col>15</xdr:col>
      <xdr:colOff>394418</xdr:colOff>
      <xdr:row>37</xdr:row>
      <xdr:rowOff>407670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973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38</xdr:row>
      <xdr:rowOff>114300</xdr:rowOff>
    </xdr:from>
    <xdr:to>
      <xdr:col>9</xdr:col>
      <xdr:colOff>394970</xdr:colOff>
      <xdr:row>38</xdr:row>
      <xdr:rowOff>388620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38</xdr:row>
      <xdr:rowOff>114300</xdr:rowOff>
    </xdr:from>
    <xdr:to>
      <xdr:col>10</xdr:col>
      <xdr:colOff>394970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34</xdr:row>
      <xdr:rowOff>114300</xdr:rowOff>
    </xdr:from>
    <xdr:to>
      <xdr:col>19</xdr:col>
      <xdr:colOff>404495</xdr:colOff>
      <xdr:row>34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34</xdr:row>
      <xdr:rowOff>114300</xdr:rowOff>
    </xdr:from>
    <xdr:to>
      <xdr:col>20</xdr:col>
      <xdr:colOff>404495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34</xdr:row>
      <xdr:rowOff>114300</xdr:rowOff>
    </xdr:from>
    <xdr:to>
      <xdr:col>21</xdr:col>
      <xdr:colOff>404495</xdr:colOff>
      <xdr:row>34</xdr:row>
      <xdr:rowOff>388620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34</xdr:row>
      <xdr:rowOff>114300</xdr:rowOff>
    </xdr:from>
    <xdr:to>
      <xdr:col>22</xdr:col>
      <xdr:colOff>404495</xdr:colOff>
      <xdr:row>34</xdr:row>
      <xdr:rowOff>388620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34</xdr:row>
      <xdr:rowOff>123825</xdr:rowOff>
    </xdr:from>
    <xdr:to>
      <xdr:col>23</xdr:col>
      <xdr:colOff>404495</xdr:colOff>
      <xdr:row>34</xdr:row>
      <xdr:rowOff>398145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116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35</xdr:row>
      <xdr:rowOff>114300</xdr:rowOff>
    </xdr:from>
    <xdr:to>
      <xdr:col>17</xdr:col>
      <xdr:colOff>404495</xdr:colOff>
      <xdr:row>35</xdr:row>
      <xdr:rowOff>379095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55638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35</xdr:row>
      <xdr:rowOff>114300</xdr:rowOff>
    </xdr:from>
    <xdr:to>
      <xdr:col>18</xdr:col>
      <xdr:colOff>404495</xdr:colOff>
      <xdr:row>35</xdr:row>
      <xdr:rowOff>388620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35</xdr:row>
      <xdr:rowOff>114300</xdr:rowOff>
    </xdr:from>
    <xdr:to>
      <xdr:col>19</xdr:col>
      <xdr:colOff>404495</xdr:colOff>
      <xdr:row>35</xdr:row>
      <xdr:rowOff>388620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35</xdr:row>
      <xdr:rowOff>114300</xdr:rowOff>
    </xdr:from>
    <xdr:to>
      <xdr:col>20</xdr:col>
      <xdr:colOff>404495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35</xdr:row>
      <xdr:rowOff>114300</xdr:rowOff>
    </xdr:from>
    <xdr:to>
      <xdr:col>21</xdr:col>
      <xdr:colOff>403943</xdr:colOff>
      <xdr:row>35</xdr:row>
      <xdr:rowOff>388620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35</xdr:row>
      <xdr:rowOff>114300</xdr:rowOff>
    </xdr:from>
    <xdr:to>
      <xdr:col>22</xdr:col>
      <xdr:colOff>403943</xdr:colOff>
      <xdr:row>35</xdr:row>
      <xdr:rowOff>388620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35</xdr:row>
      <xdr:rowOff>123825</xdr:rowOff>
    </xdr:from>
    <xdr:to>
      <xdr:col>23</xdr:col>
      <xdr:colOff>404495</xdr:colOff>
      <xdr:row>35</xdr:row>
      <xdr:rowOff>398145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573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36</xdr:row>
      <xdr:rowOff>114300</xdr:rowOff>
    </xdr:from>
    <xdr:to>
      <xdr:col>17</xdr:col>
      <xdr:colOff>404495</xdr:colOff>
      <xdr:row>36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36</xdr:row>
      <xdr:rowOff>114300</xdr:rowOff>
    </xdr:from>
    <xdr:to>
      <xdr:col>18</xdr:col>
      <xdr:colOff>404495</xdr:colOff>
      <xdr:row>36</xdr:row>
      <xdr:rowOff>388620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36</xdr:row>
      <xdr:rowOff>114300</xdr:rowOff>
    </xdr:from>
    <xdr:to>
      <xdr:col>19</xdr:col>
      <xdr:colOff>404495</xdr:colOff>
      <xdr:row>36</xdr:row>
      <xdr:rowOff>388620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36</xdr:row>
      <xdr:rowOff>114300</xdr:rowOff>
    </xdr:from>
    <xdr:to>
      <xdr:col>20</xdr:col>
      <xdr:colOff>404495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36</xdr:row>
      <xdr:rowOff>114300</xdr:rowOff>
    </xdr:from>
    <xdr:to>
      <xdr:col>21</xdr:col>
      <xdr:colOff>404495</xdr:colOff>
      <xdr:row>36</xdr:row>
      <xdr:rowOff>388620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36</xdr:row>
      <xdr:rowOff>114300</xdr:rowOff>
    </xdr:from>
    <xdr:to>
      <xdr:col>22</xdr:col>
      <xdr:colOff>403943</xdr:colOff>
      <xdr:row>36</xdr:row>
      <xdr:rowOff>388620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36</xdr:row>
      <xdr:rowOff>123825</xdr:rowOff>
    </xdr:from>
    <xdr:to>
      <xdr:col>23</xdr:col>
      <xdr:colOff>403943</xdr:colOff>
      <xdr:row>36</xdr:row>
      <xdr:rowOff>398145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030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82550</xdr:colOff>
      <xdr:row>37</xdr:row>
      <xdr:rowOff>114300</xdr:rowOff>
    </xdr:from>
    <xdr:to>
      <xdr:col>17</xdr:col>
      <xdr:colOff>356870</xdr:colOff>
      <xdr:row>37</xdr:row>
      <xdr:rowOff>388620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4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82550</xdr:colOff>
      <xdr:row>37</xdr:row>
      <xdr:rowOff>114300</xdr:rowOff>
    </xdr:from>
    <xdr:to>
      <xdr:col>18</xdr:col>
      <xdr:colOff>356870</xdr:colOff>
      <xdr:row>37</xdr:row>
      <xdr:rowOff>388620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22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82550</xdr:colOff>
      <xdr:row>37</xdr:row>
      <xdr:rowOff>114300</xdr:rowOff>
    </xdr:from>
    <xdr:to>
      <xdr:col>19</xdr:col>
      <xdr:colOff>356870</xdr:colOff>
      <xdr:row>37</xdr:row>
      <xdr:rowOff>388620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82550</xdr:colOff>
      <xdr:row>37</xdr:row>
      <xdr:rowOff>114300</xdr:rowOff>
    </xdr:from>
    <xdr:to>
      <xdr:col>20</xdr:col>
      <xdr:colOff>356870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37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82550</xdr:colOff>
      <xdr:row>37</xdr:row>
      <xdr:rowOff>114300</xdr:rowOff>
    </xdr:from>
    <xdr:to>
      <xdr:col>21</xdr:col>
      <xdr:colOff>356870</xdr:colOff>
      <xdr:row>37</xdr:row>
      <xdr:rowOff>388620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9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82550</xdr:colOff>
      <xdr:row>37</xdr:row>
      <xdr:rowOff>114300</xdr:rowOff>
    </xdr:from>
    <xdr:to>
      <xdr:col>22</xdr:col>
      <xdr:colOff>356870</xdr:colOff>
      <xdr:row>37</xdr:row>
      <xdr:rowOff>388620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53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37</xdr:row>
      <xdr:rowOff>123825</xdr:rowOff>
    </xdr:from>
    <xdr:to>
      <xdr:col>23</xdr:col>
      <xdr:colOff>403943</xdr:colOff>
      <xdr:row>37</xdr:row>
      <xdr:rowOff>398145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487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82550</xdr:colOff>
      <xdr:row>38</xdr:row>
      <xdr:rowOff>114300</xdr:rowOff>
    </xdr:from>
    <xdr:to>
      <xdr:col>17</xdr:col>
      <xdr:colOff>356318</xdr:colOff>
      <xdr:row>38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645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82550</xdr:colOff>
      <xdr:row>38</xdr:row>
      <xdr:rowOff>114300</xdr:rowOff>
    </xdr:from>
    <xdr:to>
      <xdr:col>18</xdr:col>
      <xdr:colOff>356870</xdr:colOff>
      <xdr:row>38</xdr:row>
      <xdr:rowOff>388620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22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82550</xdr:colOff>
      <xdr:row>38</xdr:row>
      <xdr:rowOff>114300</xdr:rowOff>
    </xdr:from>
    <xdr:to>
      <xdr:col>19</xdr:col>
      <xdr:colOff>356870</xdr:colOff>
      <xdr:row>38</xdr:row>
      <xdr:rowOff>388620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80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82550</xdr:colOff>
      <xdr:row>38</xdr:row>
      <xdr:rowOff>114300</xdr:rowOff>
    </xdr:from>
    <xdr:to>
      <xdr:col>20</xdr:col>
      <xdr:colOff>356870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37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82550</xdr:colOff>
      <xdr:row>38</xdr:row>
      <xdr:rowOff>114300</xdr:rowOff>
    </xdr:from>
    <xdr:to>
      <xdr:col>21</xdr:col>
      <xdr:colOff>356870</xdr:colOff>
      <xdr:row>38</xdr:row>
      <xdr:rowOff>388620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95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8</xdr:row>
      <xdr:rowOff>123825</xdr:rowOff>
    </xdr:from>
    <xdr:to>
      <xdr:col>23</xdr:col>
      <xdr:colOff>404495</xdr:colOff>
      <xdr:row>8</xdr:row>
      <xdr:rowOff>398145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000500"/>
          <a:ext cx="274320" cy="2743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7</xdr:row>
      <xdr:rowOff>114300</xdr:rowOff>
    </xdr:from>
    <xdr:to>
      <xdr:col>6</xdr:col>
      <xdr:colOff>394970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7</xdr:row>
      <xdr:rowOff>104775</xdr:rowOff>
    </xdr:from>
    <xdr:to>
      <xdr:col>7</xdr:col>
      <xdr:colOff>385445</xdr:colOff>
      <xdr:row>7</xdr:row>
      <xdr:rowOff>379095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3524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8</xdr:row>
      <xdr:rowOff>114300</xdr:rowOff>
    </xdr:from>
    <xdr:to>
      <xdr:col>1</xdr:col>
      <xdr:colOff>394970</xdr:colOff>
      <xdr:row>8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8</xdr:row>
      <xdr:rowOff>114300</xdr:rowOff>
    </xdr:from>
    <xdr:to>
      <xdr:col>2</xdr:col>
      <xdr:colOff>394970</xdr:colOff>
      <xdr:row>8</xdr:row>
      <xdr:rowOff>379095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3990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8</xdr:row>
      <xdr:rowOff>114300</xdr:rowOff>
    </xdr:from>
    <xdr:to>
      <xdr:col>3</xdr:col>
      <xdr:colOff>394970</xdr:colOff>
      <xdr:row>8</xdr:row>
      <xdr:rowOff>388620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8</xdr:row>
      <xdr:rowOff>114300</xdr:rowOff>
    </xdr:from>
    <xdr:to>
      <xdr:col>4</xdr:col>
      <xdr:colOff>394970</xdr:colOff>
      <xdr:row>8</xdr:row>
      <xdr:rowOff>388620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8</xdr:row>
      <xdr:rowOff>114300</xdr:rowOff>
    </xdr:from>
    <xdr:to>
      <xdr:col>5</xdr:col>
      <xdr:colOff>394970</xdr:colOff>
      <xdr:row>8</xdr:row>
      <xdr:rowOff>388620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8</xdr:row>
      <xdr:rowOff>114300</xdr:rowOff>
    </xdr:from>
    <xdr:to>
      <xdr:col>6</xdr:col>
      <xdr:colOff>394970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8</xdr:row>
      <xdr:rowOff>104775</xdr:rowOff>
    </xdr:from>
    <xdr:to>
      <xdr:col>7</xdr:col>
      <xdr:colOff>384893</xdr:colOff>
      <xdr:row>8</xdr:row>
      <xdr:rowOff>379095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3981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9</xdr:row>
      <xdr:rowOff>114300</xdr:rowOff>
    </xdr:from>
    <xdr:to>
      <xdr:col>1</xdr:col>
      <xdr:colOff>394418</xdr:colOff>
      <xdr:row>9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9</xdr:row>
      <xdr:rowOff>114300</xdr:rowOff>
    </xdr:from>
    <xdr:to>
      <xdr:col>2</xdr:col>
      <xdr:colOff>394970</xdr:colOff>
      <xdr:row>9</xdr:row>
      <xdr:rowOff>388620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9</xdr:row>
      <xdr:rowOff>114300</xdr:rowOff>
    </xdr:from>
    <xdr:to>
      <xdr:col>3</xdr:col>
      <xdr:colOff>394970</xdr:colOff>
      <xdr:row>9</xdr:row>
      <xdr:rowOff>388620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9</xdr:row>
      <xdr:rowOff>114300</xdr:rowOff>
    </xdr:from>
    <xdr:to>
      <xdr:col>4</xdr:col>
      <xdr:colOff>394970</xdr:colOff>
      <xdr:row>9</xdr:row>
      <xdr:rowOff>388620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9</xdr:row>
      <xdr:rowOff>114300</xdr:rowOff>
    </xdr:from>
    <xdr:to>
      <xdr:col>5</xdr:col>
      <xdr:colOff>394970</xdr:colOff>
      <xdr:row>9</xdr:row>
      <xdr:rowOff>388620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9</xdr:row>
      <xdr:rowOff>114300</xdr:rowOff>
    </xdr:from>
    <xdr:to>
      <xdr:col>6</xdr:col>
      <xdr:colOff>394970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9</xdr:row>
      <xdr:rowOff>104775</xdr:rowOff>
    </xdr:from>
    <xdr:to>
      <xdr:col>7</xdr:col>
      <xdr:colOff>385445</xdr:colOff>
      <xdr:row>9</xdr:row>
      <xdr:rowOff>379095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10</xdr:row>
      <xdr:rowOff>114300</xdr:rowOff>
    </xdr:from>
    <xdr:to>
      <xdr:col>1</xdr:col>
      <xdr:colOff>394418</xdr:colOff>
      <xdr:row>10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10</xdr:row>
      <xdr:rowOff>114300</xdr:rowOff>
    </xdr:from>
    <xdr:to>
      <xdr:col>2</xdr:col>
      <xdr:colOff>394418</xdr:colOff>
      <xdr:row>10</xdr:row>
      <xdr:rowOff>388620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10</xdr:row>
      <xdr:rowOff>114300</xdr:rowOff>
    </xdr:from>
    <xdr:to>
      <xdr:col>3</xdr:col>
      <xdr:colOff>394970</xdr:colOff>
      <xdr:row>10</xdr:row>
      <xdr:rowOff>388620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10</xdr:row>
      <xdr:rowOff>114300</xdr:rowOff>
    </xdr:from>
    <xdr:to>
      <xdr:col>4</xdr:col>
      <xdr:colOff>394970</xdr:colOff>
      <xdr:row>10</xdr:row>
      <xdr:rowOff>388620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10</xdr:row>
      <xdr:rowOff>114300</xdr:rowOff>
    </xdr:from>
    <xdr:to>
      <xdr:col>5</xdr:col>
      <xdr:colOff>394970</xdr:colOff>
      <xdr:row>10</xdr:row>
      <xdr:rowOff>388620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10</xdr:row>
      <xdr:rowOff>114300</xdr:rowOff>
    </xdr:from>
    <xdr:to>
      <xdr:col>6</xdr:col>
      <xdr:colOff>394970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10</xdr:row>
      <xdr:rowOff>104775</xdr:rowOff>
    </xdr:from>
    <xdr:to>
      <xdr:col>7</xdr:col>
      <xdr:colOff>385445</xdr:colOff>
      <xdr:row>10</xdr:row>
      <xdr:rowOff>379095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11</xdr:row>
      <xdr:rowOff>114300</xdr:rowOff>
    </xdr:from>
    <xdr:to>
      <xdr:col>1</xdr:col>
      <xdr:colOff>394970</xdr:colOff>
      <xdr:row>11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11</xdr:row>
      <xdr:rowOff>114300</xdr:rowOff>
    </xdr:from>
    <xdr:to>
      <xdr:col>2</xdr:col>
      <xdr:colOff>394418</xdr:colOff>
      <xdr:row>11</xdr:row>
      <xdr:rowOff>388620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11</xdr:row>
      <xdr:rowOff>114300</xdr:rowOff>
    </xdr:from>
    <xdr:to>
      <xdr:col>3</xdr:col>
      <xdr:colOff>394418</xdr:colOff>
      <xdr:row>11</xdr:row>
      <xdr:rowOff>388620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11</xdr:row>
      <xdr:rowOff>114300</xdr:rowOff>
    </xdr:from>
    <xdr:to>
      <xdr:col>4</xdr:col>
      <xdr:colOff>394970</xdr:colOff>
      <xdr:row>11</xdr:row>
      <xdr:rowOff>388620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11</xdr:row>
      <xdr:rowOff>114300</xdr:rowOff>
    </xdr:from>
    <xdr:to>
      <xdr:col>5</xdr:col>
      <xdr:colOff>394970</xdr:colOff>
      <xdr:row>11</xdr:row>
      <xdr:rowOff>388620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11</xdr:row>
      <xdr:rowOff>114300</xdr:rowOff>
    </xdr:from>
    <xdr:to>
      <xdr:col>6</xdr:col>
      <xdr:colOff>394970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11</xdr:row>
      <xdr:rowOff>104775</xdr:rowOff>
    </xdr:from>
    <xdr:to>
      <xdr:col>7</xdr:col>
      <xdr:colOff>385445</xdr:colOff>
      <xdr:row>11</xdr:row>
      <xdr:rowOff>379095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5353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12</xdr:row>
      <xdr:rowOff>114300</xdr:rowOff>
    </xdr:from>
    <xdr:to>
      <xdr:col>1</xdr:col>
      <xdr:colOff>394970</xdr:colOff>
      <xdr:row>12</xdr:row>
      <xdr:rowOff>388620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5819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7</xdr:row>
      <xdr:rowOff>114300</xdr:rowOff>
    </xdr:from>
    <xdr:to>
      <xdr:col>10</xdr:col>
      <xdr:colOff>375920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7</xdr:row>
      <xdr:rowOff>114300</xdr:rowOff>
    </xdr:from>
    <xdr:to>
      <xdr:col>11</xdr:col>
      <xdr:colOff>375920</xdr:colOff>
      <xdr:row>7</xdr:row>
      <xdr:rowOff>379095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35337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7</xdr:row>
      <xdr:rowOff>114300</xdr:rowOff>
    </xdr:from>
    <xdr:to>
      <xdr:col>12</xdr:col>
      <xdr:colOff>375920</xdr:colOff>
      <xdr:row>7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7</xdr:row>
      <xdr:rowOff>114300</xdr:rowOff>
    </xdr:from>
    <xdr:to>
      <xdr:col>13</xdr:col>
      <xdr:colOff>375920</xdr:colOff>
      <xdr:row>7</xdr:row>
      <xdr:rowOff>388620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7</xdr:row>
      <xdr:rowOff>114300</xdr:rowOff>
    </xdr:from>
    <xdr:to>
      <xdr:col>14</xdr:col>
      <xdr:colOff>375920</xdr:colOff>
      <xdr:row>7</xdr:row>
      <xdr:rowOff>388620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7</xdr:row>
      <xdr:rowOff>133350</xdr:rowOff>
    </xdr:from>
    <xdr:to>
      <xdr:col>15</xdr:col>
      <xdr:colOff>394970</xdr:colOff>
      <xdr:row>7</xdr:row>
      <xdr:rowOff>407670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55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8</xdr:row>
      <xdr:rowOff>114300</xdr:rowOff>
    </xdr:from>
    <xdr:to>
      <xdr:col>9</xdr:col>
      <xdr:colOff>375920</xdr:colOff>
      <xdr:row>8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8</xdr:row>
      <xdr:rowOff>114300</xdr:rowOff>
    </xdr:from>
    <xdr:to>
      <xdr:col>10</xdr:col>
      <xdr:colOff>375368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8</xdr:row>
      <xdr:rowOff>114300</xdr:rowOff>
    </xdr:from>
    <xdr:to>
      <xdr:col>11</xdr:col>
      <xdr:colOff>375368</xdr:colOff>
      <xdr:row>8</xdr:row>
      <xdr:rowOff>388620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8</xdr:row>
      <xdr:rowOff>114300</xdr:rowOff>
    </xdr:from>
    <xdr:to>
      <xdr:col>12</xdr:col>
      <xdr:colOff>375920</xdr:colOff>
      <xdr:row>8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8</xdr:row>
      <xdr:rowOff>114300</xdr:rowOff>
    </xdr:from>
    <xdr:to>
      <xdr:col>13</xdr:col>
      <xdr:colOff>375920</xdr:colOff>
      <xdr:row>8</xdr:row>
      <xdr:rowOff>388620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8</xdr:row>
      <xdr:rowOff>114300</xdr:rowOff>
    </xdr:from>
    <xdr:to>
      <xdr:col>14</xdr:col>
      <xdr:colOff>375920</xdr:colOff>
      <xdr:row>8</xdr:row>
      <xdr:rowOff>388620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8</xdr:row>
      <xdr:rowOff>133350</xdr:rowOff>
    </xdr:from>
    <xdr:to>
      <xdr:col>15</xdr:col>
      <xdr:colOff>394970</xdr:colOff>
      <xdr:row>8</xdr:row>
      <xdr:rowOff>407670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010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9</xdr:row>
      <xdr:rowOff>114300</xdr:rowOff>
    </xdr:from>
    <xdr:to>
      <xdr:col>9</xdr:col>
      <xdr:colOff>375920</xdr:colOff>
      <xdr:row>9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9</xdr:row>
      <xdr:rowOff>114300</xdr:rowOff>
    </xdr:from>
    <xdr:to>
      <xdr:col>10</xdr:col>
      <xdr:colOff>375920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9</xdr:row>
      <xdr:rowOff>114300</xdr:rowOff>
    </xdr:from>
    <xdr:to>
      <xdr:col>11</xdr:col>
      <xdr:colOff>375368</xdr:colOff>
      <xdr:row>9</xdr:row>
      <xdr:rowOff>388620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9</xdr:row>
      <xdr:rowOff>114300</xdr:rowOff>
    </xdr:from>
    <xdr:to>
      <xdr:col>12</xdr:col>
      <xdr:colOff>375368</xdr:colOff>
      <xdr:row>9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9</xdr:row>
      <xdr:rowOff>114300</xdr:rowOff>
    </xdr:from>
    <xdr:to>
      <xdr:col>13</xdr:col>
      <xdr:colOff>375920</xdr:colOff>
      <xdr:row>9</xdr:row>
      <xdr:rowOff>388620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9</xdr:row>
      <xdr:rowOff>114300</xdr:rowOff>
    </xdr:from>
    <xdr:to>
      <xdr:col>14</xdr:col>
      <xdr:colOff>375920</xdr:colOff>
      <xdr:row>9</xdr:row>
      <xdr:rowOff>388620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9</xdr:row>
      <xdr:rowOff>133350</xdr:rowOff>
    </xdr:from>
    <xdr:to>
      <xdr:col>15</xdr:col>
      <xdr:colOff>394970</xdr:colOff>
      <xdr:row>9</xdr:row>
      <xdr:rowOff>407670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467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10</xdr:row>
      <xdr:rowOff>114300</xdr:rowOff>
    </xdr:from>
    <xdr:to>
      <xdr:col>9</xdr:col>
      <xdr:colOff>375920</xdr:colOff>
      <xdr:row>10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10</xdr:row>
      <xdr:rowOff>114300</xdr:rowOff>
    </xdr:from>
    <xdr:to>
      <xdr:col>10</xdr:col>
      <xdr:colOff>375920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10</xdr:row>
      <xdr:rowOff>114300</xdr:rowOff>
    </xdr:from>
    <xdr:to>
      <xdr:col>11</xdr:col>
      <xdr:colOff>375368</xdr:colOff>
      <xdr:row>10</xdr:row>
      <xdr:rowOff>388620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10</xdr:row>
      <xdr:rowOff>114300</xdr:rowOff>
    </xdr:from>
    <xdr:to>
      <xdr:col>12</xdr:col>
      <xdr:colOff>375368</xdr:colOff>
      <xdr:row>10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10</xdr:row>
      <xdr:rowOff>114300</xdr:rowOff>
    </xdr:from>
    <xdr:to>
      <xdr:col>13</xdr:col>
      <xdr:colOff>375920</xdr:colOff>
      <xdr:row>10</xdr:row>
      <xdr:rowOff>388620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10</xdr:row>
      <xdr:rowOff>114300</xdr:rowOff>
    </xdr:from>
    <xdr:to>
      <xdr:col>14</xdr:col>
      <xdr:colOff>375920</xdr:colOff>
      <xdr:row>10</xdr:row>
      <xdr:rowOff>388620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10</xdr:row>
      <xdr:rowOff>133350</xdr:rowOff>
    </xdr:from>
    <xdr:to>
      <xdr:col>15</xdr:col>
      <xdr:colOff>394970</xdr:colOff>
      <xdr:row>10</xdr:row>
      <xdr:rowOff>407670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924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11</xdr:row>
      <xdr:rowOff>114300</xdr:rowOff>
    </xdr:from>
    <xdr:to>
      <xdr:col>9</xdr:col>
      <xdr:colOff>375920</xdr:colOff>
      <xdr:row>11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7</xdr:row>
      <xdr:rowOff>114300</xdr:rowOff>
    </xdr:from>
    <xdr:to>
      <xdr:col>18</xdr:col>
      <xdr:colOff>375920</xdr:colOff>
      <xdr:row>7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7</xdr:row>
      <xdr:rowOff>114300</xdr:rowOff>
    </xdr:from>
    <xdr:to>
      <xdr:col>19</xdr:col>
      <xdr:colOff>375920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7</xdr:row>
      <xdr:rowOff>114300</xdr:rowOff>
    </xdr:from>
    <xdr:to>
      <xdr:col>20</xdr:col>
      <xdr:colOff>375920</xdr:colOff>
      <xdr:row>7</xdr:row>
      <xdr:rowOff>388620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7</xdr:row>
      <xdr:rowOff>114300</xdr:rowOff>
    </xdr:from>
    <xdr:to>
      <xdr:col>21</xdr:col>
      <xdr:colOff>375920</xdr:colOff>
      <xdr:row>7</xdr:row>
      <xdr:rowOff>379095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35337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7</xdr:row>
      <xdr:rowOff>114300</xdr:rowOff>
    </xdr:from>
    <xdr:to>
      <xdr:col>22</xdr:col>
      <xdr:colOff>375920</xdr:colOff>
      <xdr:row>7</xdr:row>
      <xdr:rowOff>388620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7</xdr:row>
      <xdr:rowOff>133350</xdr:rowOff>
    </xdr:from>
    <xdr:to>
      <xdr:col>23</xdr:col>
      <xdr:colOff>404495</xdr:colOff>
      <xdr:row>7</xdr:row>
      <xdr:rowOff>407670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55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8</xdr:row>
      <xdr:rowOff>114300</xdr:rowOff>
    </xdr:from>
    <xdr:to>
      <xdr:col>17</xdr:col>
      <xdr:colOff>375920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8</xdr:row>
      <xdr:rowOff>114300</xdr:rowOff>
    </xdr:from>
    <xdr:to>
      <xdr:col>18</xdr:col>
      <xdr:colOff>375920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8</xdr:row>
      <xdr:rowOff>114300</xdr:rowOff>
    </xdr:from>
    <xdr:to>
      <xdr:col>19</xdr:col>
      <xdr:colOff>375920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8</xdr:row>
      <xdr:rowOff>114300</xdr:rowOff>
    </xdr:from>
    <xdr:to>
      <xdr:col>20</xdr:col>
      <xdr:colOff>375368</xdr:colOff>
      <xdr:row>8</xdr:row>
      <xdr:rowOff>388620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8</xdr:row>
      <xdr:rowOff>114300</xdr:rowOff>
    </xdr:from>
    <xdr:to>
      <xdr:col>21</xdr:col>
      <xdr:colOff>375368</xdr:colOff>
      <xdr:row>8</xdr:row>
      <xdr:rowOff>388620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8</xdr:row>
      <xdr:rowOff>114300</xdr:rowOff>
    </xdr:from>
    <xdr:to>
      <xdr:col>22</xdr:col>
      <xdr:colOff>375920</xdr:colOff>
      <xdr:row>8</xdr:row>
      <xdr:rowOff>388620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8</xdr:row>
      <xdr:rowOff>133350</xdr:rowOff>
    </xdr:from>
    <xdr:to>
      <xdr:col>23</xdr:col>
      <xdr:colOff>404495</xdr:colOff>
      <xdr:row>8</xdr:row>
      <xdr:rowOff>407670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010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9</xdr:row>
      <xdr:rowOff>114300</xdr:rowOff>
    </xdr:from>
    <xdr:to>
      <xdr:col>17</xdr:col>
      <xdr:colOff>375920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9</xdr:row>
      <xdr:rowOff>114300</xdr:rowOff>
    </xdr:from>
    <xdr:to>
      <xdr:col>18</xdr:col>
      <xdr:colOff>375920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9</xdr:row>
      <xdr:rowOff>114300</xdr:rowOff>
    </xdr:from>
    <xdr:to>
      <xdr:col>19</xdr:col>
      <xdr:colOff>375920</xdr:colOff>
      <xdr:row>9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9</xdr:row>
      <xdr:rowOff>114300</xdr:rowOff>
    </xdr:from>
    <xdr:to>
      <xdr:col>20</xdr:col>
      <xdr:colOff>375920</xdr:colOff>
      <xdr:row>9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9</xdr:row>
      <xdr:rowOff>114300</xdr:rowOff>
    </xdr:from>
    <xdr:to>
      <xdr:col>21</xdr:col>
      <xdr:colOff>375368</xdr:colOff>
      <xdr:row>9</xdr:row>
      <xdr:rowOff>388620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9</xdr:row>
      <xdr:rowOff>114300</xdr:rowOff>
    </xdr:from>
    <xdr:to>
      <xdr:col>22</xdr:col>
      <xdr:colOff>375368</xdr:colOff>
      <xdr:row>9</xdr:row>
      <xdr:rowOff>388620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9</xdr:row>
      <xdr:rowOff>133350</xdr:rowOff>
    </xdr:from>
    <xdr:to>
      <xdr:col>23</xdr:col>
      <xdr:colOff>404495</xdr:colOff>
      <xdr:row>9</xdr:row>
      <xdr:rowOff>407670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467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10</xdr:row>
      <xdr:rowOff>114300</xdr:rowOff>
    </xdr:from>
    <xdr:to>
      <xdr:col>17</xdr:col>
      <xdr:colOff>375920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10</xdr:row>
      <xdr:rowOff>114300</xdr:rowOff>
    </xdr:from>
    <xdr:to>
      <xdr:col>18</xdr:col>
      <xdr:colOff>375920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10</xdr:row>
      <xdr:rowOff>114300</xdr:rowOff>
    </xdr:from>
    <xdr:to>
      <xdr:col>19</xdr:col>
      <xdr:colOff>375920</xdr:colOff>
      <xdr:row>10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10</xdr:row>
      <xdr:rowOff>114300</xdr:rowOff>
    </xdr:from>
    <xdr:to>
      <xdr:col>20</xdr:col>
      <xdr:colOff>375368</xdr:colOff>
      <xdr:row>10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10</xdr:row>
      <xdr:rowOff>114300</xdr:rowOff>
    </xdr:from>
    <xdr:to>
      <xdr:col>21</xdr:col>
      <xdr:colOff>375368</xdr:colOff>
      <xdr:row>10</xdr:row>
      <xdr:rowOff>388620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10</xdr:row>
      <xdr:rowOff>114300</xdr:rowOff>
    </xdr:from>
    <xdr:to>
      <xdr:col>22</xdr:col>
      <xdr:colOff>375920</xdr:colOff>
      <xdr:row>10</xdr:row>
      <xdr:rowOff>388620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10</xdr:row>
      <xdr:rowOff>133350</xdr:rowOff>
    </xdr:from>
    <xdr:to>
      <xdr:col>23</xdr:col>
      <xdr:colOff>404495</xdr:colOff>
      <xdr:row>10</xdr:row>
      <xdr:rowOff>407670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924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11</xdr:row>
      <xdr:rowOff>114300</xdr:rowOff>
    </xdr:from>
    <xdr:to>
      <xdr:col>17</xdr:col>
      <xdr:colOff>375920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11</xdr:row>
      <xdr:rowOff>114300</xdr:rowOff>
    </xdr:from>
    <xdr:to>
      <xdr:col>18</xdr:col>
      <xdr:colOff>375920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11</xdr:row>
      <xdr:rowOff>114300</xdr:rowOff>
    </xdr:from>
    <xdr:to>
      <xdr:col>19</xdr:col>
      <xdr:colOff>375920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11</xdr:row>
      <xdr:rowOff>114300</xdr:rowOff>
    </xdr:from>
    <xdr:to>
      <xdr:col>20</xdr:col>
      <xdr:colOff>375920</xdr:colOff>
      <xdr:row>11</xdr:row>
      <xdr:rowOff>388620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16</xdr:row>
      <xdr:rowOff>114300</xdr:rowOff>
    </xdr:from>
    <xdr:to>
      <xdr:col>5</xdr:col>
      <xdr:colOff>394970</xdr:colOff>
      <xdr:row>16</xdr:row>
      <xdr:rowOff>388620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16</xdr:row>
      <xdr:rowOff>114300</xdr:rowOff>
    </xdr:from>
    <xdr:to>
      <xdr:col>6</xdr:col>
      <xdr:colOff>394970</xdr:colOff>
      <xdr:row>16</xdr:row>
      <xdr:rowOff>379095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73914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16</xdr:row>
      <xdr:rowOff>85725</xdr:rowOff>
    </xdr:from>
    <xdr:to>
      <xdr:col>7</xdr:col>
      <xdr:colOff>385445</xdr:colOff>
      <xdr:row>16</xdr:row>
      <xdr:rowOff>360045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736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17</xdr:row>
      <xdr:rowOff>114300</xdr:rowOff>
    </xdr:from>
    <xdr:to>
      <xdr:col>1</xdr:col>
      <xdr:colOff>394970</xdr:colOff>
      <xdr:row>17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17</xdr:row>
      <xdr:rowOff>114300</xdr:rowOff>
    </xdr:from>
    <xdr:to>
      <xdr:col>2</xdr:col>
      <xdr:colOff>394970</xdr:colOff>
      <xdr:row>17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17</xdr:row>
      <xdr:rowOff>114300</xdr:rowOff>
    </xdr:from>
    <xdr:to>
      <xdr:col>3</xdr:col>
      <xdr:colOff>394970</xdr:colOff>
      <xdr:row>17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17</xdr:row>
      <xdr:rowOff>114300</xdr:rowOff>
    </xdr:from>
    <xdr:to>
      <xdr:col>4</xdr:col>
      <xdr:colOff>394970</xdr:colOff>
      <xdr:row>17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17</xdr:row>
      <xdr:rowOff>114300</xdr:rowOff>
    </xdr:from>
    <xdr:to>
      <xdr:col>5</xdr:col>
      <xdr:colOff>394418</xdr:colOff>
      <xdr:row>17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17</xdr:row>
      <xdr:rowOff>114300</xdr:rowOff>
    </xdr:from>
    <xdr:to>
      <xdr:col>6</xdr:col>
      <xdr:colOff>394418</xdr:colOff>
      <xdr:row>17</xdr:row>
      <xdr:rowOff>388620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17</xdr:row>
      <xdr:rowOff>85725</xdr:rowOff>
    </xdr:from>
    <xdr:to>
      <xdr:col>7</xdr:col>
      <xdr:colOff>385445</xdr:colOff>
      <xdr:row>17</xdr:row>
      <xdr:rowOff>360045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7820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18</xdr:row>
      <xdr:rowOff>114300</xdr:rowOff>
    </xdr:from>
    <xdr:to>
      <xdr:col>1</xdr:col>
      <xdr:colOff>394970</xdr:colOff>
      <xdr:row>18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18</xdr:row>
      <xdr:rowOff>114300</xdr:rowOff>
    </xdr:from>
    <xdr:to>
      <xdr:col>2</xdr:col>
      <xdr:colOff>394970</xdr:colOff>
      <xdr:row>18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5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18</xdr:row>
      <xdr:rowOff>114300</xdr:rowOff>
    </xdr:from>
    <xdr:to>
      <xdr:col>3</xdr:col>
      <xdr:colOff>394970</xdr:colOff>
      <xdr:row>18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5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18</xdr:row>
      <xdr:rowOff>114300</xdr:rowOff>
    </xdr:from>
    <xdr:to>
      <xdr:col>4</xdr:col>
      <xdr:colOff>394970</xdr:colOff>
      <xdr:row>18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18</xdr:row>
      <xdr:rowOff>114300</xdr:rowOff>
    </xdr:from>
    <xdr:to>
      <xdr:col>5</xdr:col>
      <xdr:colOff>394970</xdr:colOff>
      <xdr:row>18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5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18</xdr:row>
      <xdr:rowOff>114300</xdr:rowOff>
    </xdr:from>
    <xdr:to>
      <xdr:col>6</xdr:col>
      <xdr:colOff>394418</xdr:colOff>
      <xdr:row>18</xdr:row>
      <xdr:rowOff>388620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5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18</xdr:row>
      <xdr:rowOff>85725</xdr:rowOff>
    </xdr:from>
    <xdr:to>
      <xdr:col>7</xdr:col>
      <xdr:colOff>384893</xdr:colOff>
      <xdr:row>18</xdr:row>
      <xdr:rowOff>360045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8277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19</xdr:row>
      <xdr:rowOff>114300</xdr:rowOff>
    </xdr:from>
    <xdr:to>
      <xdr:col>1</xdr:col>
      <xdr:colOff>394970</xdr:colOff>
      <xdr:row>19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5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19</xdr:row>
      <xdr:rowOff>114300</xdr:rowOff>
    </xdr:from>
    <xdr:to>
      <xdr:col>2</xdr:col>
      <xdr:colOff>394970</xdr:colOff>
      <xdr:row>19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19</xdr:row>
      <xdr:rowOff>114300</xdr:rowOff>
    </xdr:from>
    <xdr:to>
      <xdr:col>3</xdr:col>
      <xdr:colOff>394970</xdr:colOff>
      <xdr:row>19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5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19</xdr:row>
      <xdr:rowOff>114300</xdr:rowOff>
    </xdr:from>
    <xdr:to>
      <xdr:col>4</xdr:col>
      <xdr:colOff>394970</xdr:colOff>
      <xdr:row>19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5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19</xdr:row>
      <xdr:rowOff>114300</xdr:rowOff>
    </xdr:from>
    <xdr:to>
      <xdr:col>5</xdr:col>
      <xdr:colOff>394970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5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19</xdr:row>
      <xdr:rowOff>114300</xdr:rowOff>
    </xdr:from>
    <xdr:to>
      <xdr:col>6</xdr:col>
      <xdr:colOff>394418</xdr:colOff>
      <xdr:row>19</xdr:row>
      <xdr:rowOff>388620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19</xdr:row>
      <xdr:rowOff>85725</xdr:rowOff>
    </xdr:from>
    <xdr:to>
      <xdr:col>7</xdr:col>
      <xdr:colOff>384893</xdr:colOff>
      <xdr:row>19</xdr:row>
      <xdr:rowOff>360045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8734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20</xdr:row>
      <xdr:rowOff>114300</xdr:rowOff>
    </xdr:from>
    <xdr:to>
      <xdr:col>1</xdr:col>
      <xdr:colOff>394970</xdr:colOff>
      <xdr:row>20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20</xdr:row>
      <xdr:rowOff>114300</xdr:rowOff>
    </xdr:from>
    <xdr:to>
      <xdr:col>2</xdr:col>
      <xdr:colOff>394970</xdr:colOff>
      <xdr:row>20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20</xdr:row>
      <xdr:rowOff>114300</xdr:rowOff>
    </xdr:from>
    <xdr:to>
      <xdr:col>3</xdr:col>
      <xdr:colOff>394970</xdr:colOff>
      <xdr:row>20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20</xdr:row>
      <xdr:rowOff>114300</xdr:rowOff>
    </xdr:from>
    <xdr:to>
      <xdr:col>4</xdr:col>
      <xdr:colOff>394970</xdr:colOff>
      <xdr:row>20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5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20</xdr:row>
      <xdr:rowOff>114300</xdr:rowOff>
    </xdr:from>
    <xdr:to>
      <xdr:col>5</xdr:col>
      <xdr:colOff>394970</xdr:colOff>
      <xdr:row>20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5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20</xdr:row>
      <xdr:rowOff>114300</xdr:rowOff>
    </xdr:from>
    <xdr:to>
      <xdr:col>6</xdr:col>
      <xdr:colOff>394970</xdr:colOff>
      <xdr:row>20</xdr:row>
      <xdr:rowOff>388620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5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16</xdr:row>
      <xdr:rowOff>114300</xdr:rowOff>
    </xdr:from>
    <xdr:to>
      <xdr:col>15</xdr:col>
      <xdr:colOff>404495</xdr:colOff>
      <xdr:row>16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5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17</xdr:row>
      <xdr:rowOff>104775</xdr:rowOff>
    </xdr:from>
    <xdr:to>
      <xdr:col>9</xdr:col>
      <xdr:colOff>394970</xdr:colOff>
      <xdr:row>17</xdr:row>
      <xdr:rowOff>379095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5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17</xdr:row>
      <xdr:rowOff>104775</xdr:rowOff>
    </xdr:from>
    <xdr:to>
      <xdr:col>10</xdr:col>
      <xdr:colOff>394970</xdr:colOff>
      <xdr:row>17</xdr:row>
      <xdr:rowOff>379095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5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17</xdr:row>
      <xdr:rowOff>104775</xdr:rowOff>
    </xdr:from>
    <xdr:to>
      <xdr:col>11</xdr:col>
      <xdr:colOff>394970</xdr:colOff>
      <xdr:row>17</xdr:row>
      <xdr:rowOff>379095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5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17</xdr:row>
      <xdr:rowOff>104775</xdr:rowOff>
    </xdr:from>
    <xdr:to>
      <xdr:col>12</xdr:col>
      <xdr:colOff>394970</xdr:colOff>
      <xdr:row>17</xdr:row>
      <xdr:rowOff>379095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5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17</xdr:row>
      <xdr:rowOff>104775</xdr:rowOff>
    </xdr:from>
    <xdr:to>
      <xdr:col>13</xdr:col>
      <xdr:colOff>394970</xdr:colOff>
      <xdr:row>17</xdr:row>
      <xdr:rowOff>379095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17</xdr:row>
      <xdr:rowOff>104775</xdr:rowOff>
    </xdr:from>
    <xdr:to>
      <xdr:col>14</xdr:col>
      <xdr:colOff>394970</xdr:colOff>
      <xdr:row>17</xdr:row>
      <xdr:rowOff>379095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5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17</xdr:row>
      <xdr:rowOff>114300</xdr:rowOff>
    </xdr:from>
    <xdr:to>
      <xdr:col>15</xdr:col>
      <xdr:colOff>403943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5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18</xdr:row>
      <xdr:rowOff>104775</xdr:rowOff>
    </xdr:from>
    <xdr:to>
      <xdr:col>9</xdr:col>
      <xdr:colOff>394418</xdr:colOff>
      <xdr:row>18</xdr:row>
      <xdr:rowOff>379095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82962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18</xdr:row>
      <xdr:rowOff>104775</xdr:rowOff>
    </xdr:from>
    <xdr:to>
      <xdr:col>10</xdr:col>
      <xdr:colOff>394970</xdr:colOff>
      <xdr:row>18</xdr:row>
      <xdr:rowOff>379095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5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18</xdr:row>
      <xdr:rowOff>104775</xdr:rowOff>
    </xdr:from>
    <xdr:to>
      <xdr:col>11</xdr:col>
      <xdr:colOff>394970</xdr:colOff>
      <xdr:row>18</xdr:row>
      <xdr:rowOff>379095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18</xdr:row>
      <xdr:rowOff>104775</xdr:rowOff>
    </xdr:from>
    <xdr:to>
      <xdr:col>12</xdr:col>
      <xdr:colOff>394970</xdr:colOff>
      <xdr:row>18</xdr:row>
      <xdr:rowOff>379095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5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18</xdr:row>
      <xdr:rowOff>104775</xdr:rowOff>
    </xdr:from>
    <xdr:to>
      <xdr:col>13</xdr:col>
      <xdr:colOff>394970</xdr:colOff>
      <xdr:row>18</xdr:row>
      <xdr:rowOff>379095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18</xdr:row>
      <xdr:rowOff>104775</xdr:rowOff>
    </xdr:from>
    <xdr:to>
      <xdr:col>14</xdr:col>
      <xdr:colOff>394970</xdr:colOff>
      <xdr:row>18</xdr:row>
      <xdr:rowOff>379095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18</xdr:row>
      <xdr:rowOff>114300</xdr:rowOff>
    </xdr:from>
    <xdr:to>
      <xdr:col>15</xdr:col>
      <xdr:colOff>403943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5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19</xdr:row>
      <xdr:rowOff>104775</xdr:rowOff>
    </xdr:from>
    <xdr:to>
      <xdr:col>9</xdr:col>
      <xdr:colOff>394418</xdr:colOff>
      <xdr:row>19</xdr:row>
      <xdr:rowOff>379095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87534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19</xdr:row>
      <xdr:rowOff>104775</xdr:rowOff>
    </xdr:from>
    <xdr:to>
      <xdr:col>10</xdr:col>
      <xdr:colOff>394970</xdr:colOff>
      <xdr:row>19</xdr:row>
      <xdr:rowOff>379095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19</xdr:row>
      <xdr:rowOff>104775</xdr:rowOff>
    </xdr:from>
    <xdr:to>
      <xdr:col>11</xdr:col>
      <xdr:colOff>394970</xdr:colOff>
      <xdr:row>19</xdr:row>
      <xdr:rowOff>379095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19</xdr:row>
      <xdr:rowOff>104775</xdr:rowOff>
    </xdr:from>
    <xdr:to>
      <xdr:col>12</xdr:col>
      <xdr:colOff>394970</xdr:colOff>
      <xdr:row>19</xdr:row>
      <xdr:rowOff>379095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5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19</xdr:row>
      <xdr:rowOff>104775</xdr:rowOff>
    </xdr:from>
    <xdr:to>
      <xdr:col>13</xdr:col>
      <xdr:colOff>394970</xdr:colOff>
      <xdr:row>19</xdr:row>
      <xdr:rowOff>379095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5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19</xdr:row>
      <xdr:rowOff>104775</xdr:rowOff>
    </xdr:from>
    <xdr:to>
      <xdr:col>14</xdr:col>
      <xdr:colOff>394970</xdr:colOff>
      <xdr:row>19</xdr:row>
      <xdr:rowOff>379095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5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19</xdr:row>
      <xdr:rowOff>114300</xdr:rowOff>
    </xdr:from>
    <xdr:to>
      <xdr:col>15</xdr:col>
      <xdr:colOff>403943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5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20</xdr:row>
      <xdr:rowOff>104775</xdr:rowOff>
    </xdr:from>
    <xdr:to>
      <xdr:col>9</xdr:col>
      <xdr:colOff>394418</xdr:colOff>
      <xdr:row>20</xdr:row>
      <xdr:rowOff>379095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92106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20</xdr:row>
      <xdr:rowOff>104775</xdr:rowOff>
    </xdr:from>
    <xdr:to>
      <xdr:col>10</xdr:col>
      <xdr:colOff>394970</xdr:colOff>
      <xdr:row>20</xdr:row>
      <xdr:rowOff>379095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5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9210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20</xdr:row>
      <xdr:rowOff>104775</xdr:rowOff>
    </xdr:from>
    <xdr:to>
      <xdr:col>11</xdr:col>
      <xdr:colOff>394970</xdr:colOff>
      <xdr:row>20</xdr:row>
      <xdr:rowOff>379095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5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9210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20</xdr:row>
      <xdr:rowOff>104775</xdr:rowOff>
    </xdr:from>
    <xdr:to>
      <xdr:col>12</xdr:col>
      <xdr:colOff>394970</xdr:colOff>
      <xdr:row>20</xdr:row>
      <xdr:rowOff>379095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5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9210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20</xdr:row>
      <xdr:rowOff>104775</xdr:rowOff>
    </xdr:from>
    <xdr:to>
      <xdr:col>13</xdr:col>
      <xdr:colOff>394970</xdr:colOff>
      <xdr:row>20</xdr:row>
      <xdr:rowOff>379095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5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9210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20</xdr:row>
      <xdr:rowOff>104775</xdr:rowOff>
    </xdr:from>
    <xdr:to>
      <xdr:col>14</xdr:col>
      <xdr:colOff>394970</xdr:colOff>
      <xdr:row>20</xdr:row>
      <xdr:rowOff>379095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5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9210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20</xdr:row>
      <xdr:rowOff>114300</xdr:rowOff>
    </xdr:from>
    <xdr:to>
      <xdr:col>15</xdr:col>
      <xdr:colOff>404495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5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21</xdr:row>
      <xdr:rowOff>104775</xdr:rowOff>
    </xdr:from>
    <xdr:to>
      <xdr:col>9</xdr:col>
      <xdr:colOff>394970</xdr:colOff>
      <xdr:row>21</xdr:row>
      <xdr:rowOff>379095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5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96678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21</xdr:row>
      <xdr:rowOff>104775</xdr:rowOff>
    </xdr:from>
    <xdr:to>
      <xdr:col>10</xdr:col>
      <xdr:colOff>394970</xdr:colOff>
      <xdr:row>21</xdr:row>
      <xdr:rowOff>379095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5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96678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16</xdr:row>
      <xdr:rowOff>114300</xdr:rowOff>
    </xdr:from>
    <xdr:to>
      <xdr:col>19</xdr:col>
      <xdr:colOff>394970</xdr:colOff>
      <xdr:row>16</xdr:row>
      <xdr:rowOff>379095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5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73914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16</xdr:row>
      <xdr:rowOff>114300</xdr:rowOff>
    </xdr:from>
    <xdr:to>
      <xdr:col>20</xdr:col>
      <xdr:colOff>394970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5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16</xdr:row>
      <xdr:rowOff>114300</xdr:rowOff>
    </xdr:from>
    <xdr:to>
      <xdr:col>21</xdr:col>
      <xdr:colOff>394970</xdr:colOff>
      <xdr:row>16</xdr:row>
      <xdr:rowOff>388620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5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16</xdr:row>
      <xdr:rowOff>114300</xdr:rowOff>
    </xdr:from>
    <xdr:to>
      <xdr:col>22</xdr:col>
      <xdr:colOff>394970</xdr:colOff>
      <xdr:row>16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5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16</xdr:row>
      <xdr:rowOff>142875</xdr:rowOff>
    </xdr:from>
    <xdr:to>
      <xdr:col>23</xdr:col>
      <xdr:colOff>394970</xdr:colOff>
      <xdr:row>16</xdr:row>
      <xdr:rowOff>417195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5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419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17</xdr:row>
      <xdr:rowOff>114300</xdr:rowOff>
    </xdr:from>
    <xdr:to>
      <xdr:col>17</xdr:col>
      <xdr:colOff>394970</xdr:colOff>
      <xdr:row>17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5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17</xdr:row>
      <xdr:rowOff>114300</xdr:rowOff>
    </xdr:from>
    <xdr:to>
      <xdr:col>18</xdr:col>
      <xdr:colOff>394418</xdr:colOff>
      <xdr:row>17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17</xdr:row>
      <xdr:rowOff>114300</xdr:rowOff>
    </xdr:from>
    <xdr:to>
      <xdr:col>19</xdr:col>
      <xdr:colOff>394418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5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17</xdr:row>
      <xdr:rowOff>114300</xdr:rowOff>
    </xdr:from>
    <xdr:to>
      <xdr:col>20</xdr:col>
      <xdr:colOff>394970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5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17</xdr:row>
      <xdr:rowOff>114300</xdr:rowOff>
    </xdr:from>
    <xdr:to>
      <xdr:col>21</xdr:col>
      <xdr:colOff>394970</xdr:colOff>
      <xdr:row>17</xdr:row>
      <xdr:rowOff>388620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5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17</xdr:row>
      <xdr:rowOff>114300</xdr:rowOff>
    </xdr:from>
    <xdr:to>
      <xdr:col>22</xdr:col>
      <xdr:colOff>394970</xdr:colOff>
      <xdr:row>17</xdr:row>
      <xdr:rowOff>388620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5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17</xdr:row>
      <xdr:rowOff>142875</xdr:rowOff>
    </xdr:from>
    <xdr:to>
      <xdr:col>23</xdr:col>
      <xdr:colOff>394970</xdr:colOff>
      <xdr:row>17</xdr:row>
      <xdr:rowOff>417195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5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877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18</xdr:row>
      <xdr:rowOff>114300</xdr:rowOff>
    </xdr:from>
    <xdr:to>
      <xdr:col>17</xdr:col>
      <xdr:colOff>394970</xdr:colOff>
      <xdr:row>18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18</xdr:row>
      <xdr:rowOff>114300</xdr:rowOff>
    </xdr:from>
    <xdr:to>
      <xdr:col>18</xdr:col>
      <xdr:colOff>394418</xdr:colOff>
      <xdr:row>18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5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18</xdr:row>
      <xdr:rowOff>114300</xdr:rowOff>
    </xdr:from>
    <xdr:to>
      <xdr:col>19</xdr:col>
      <xdr:colOff>394418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5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18</xdr:row>
      <xdr:rowOff>114300</xdr:rowOff>
    </xdr:from>
    <xdr:to>
      <xdr:col>20</xdr:col>
      <xdr:colOff>394970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5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18</xdr:row>
      <xdr:rowOff>114300</xdr:rowOff>
    </xdr:from>
    <xdr:to>
      <xdr:col>21</xdr:col>
      <xdr:colOff>394970</xdr:colOff>
      <xdr:row>18</xdr:row>
      <xdr:rowOff>388620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5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18</xdr:row>
      <xdr:rowOff>114300</xdr:rowOff>
    </xdr:from>
    <xdr:to>
      <xdr:col>22</xdr:col>
      <xdr:colOff>394970</xdr:colOff>
      <xdr:row>18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5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18</xdr:row>
      <xdr:rowOff>142875</xdr:rowOff>
    </xdr:from>
    <xdr:to>
      <xdr:col>23</xdr:col>
      <xdr:colOff>394970</xdr:colOff>
      <xdr:row>18</xdr:row>
      <xdr:rowOff>417195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5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334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19</xdr:row>
      <xdr:rowOff>114300</xdr:rowOff>
    </xdr:from>
    <xdr:to>
      <xdr:col>17</xdr:col>
      <xdr:colOff>394418</xdr:colOff>
      <xdr:row>19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5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19</xdr:row>
      <xdr:rowOff>114300</xdr:rowOff>
    </xdr:from>
    <xdr:to>
      <xdr:col>18</xdr:col>
      <xdr:colOff>394418</xdr:colOff>
      <xdr:row>19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5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19</xdr:row>
      <xdr:rowOff>114300</xdr:rowOff>
    </xdr:from>
    <xdr:to>
      <xdr:col>19</xdr:col>
      <xdr:colOff>394970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5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19</xdr:row>
      <xdr:rowOff>114300</xdr:rowOff>
    </xdr:from>
    <xdr:to>
      <xdr:col>20</xdr:col>
      <xdr:colOff>394970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5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19</xdr:row>
      <xdr:rowOff>114300</xdr:rowOff>
    </xdr:from>
    <xdr:to>
      <xdr:col>21</xdr:col>
      <xdr:colOff>394970</xdr:colOff>
      <xdr:row>19</xdr:row>
      <xdr:rowOff>388620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5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19</xdr:row>
      <xdr:rowOff>114300</xdr:rowOff>
    </xdr:from>
    <xdr:to>
      <xdr:col>22</xdr:col>
      <xdr:colOff>394970</xdr:colOff>
      <xdr:row>19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5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19</xdr:row>
      <xdr:rowOff>142875</xdr:rowOff>
    </xdr:from>
    <xdr:to>
      <xdr:col>23</xdr:col>
      <xdr:colOff>394970</xdr:colOff>
      <xdr:row>19</xdr:row>
      <xdr:rowOff>417195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5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791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20</xdr:row>
      <xdr:rowOff>114300</xdr:rowOff>
    </xdr:from>
    <xdr:to>
      <xdr:col>17</xdr:col>
      <xdr:colOff>394970</xdr:colOff>
      <xdr:row>20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5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20</xdr:row>
      <xdr:rowOff>114300</xdr:rowOff>
    </xdr:from>
    <xdr:to>
      <xdr:col>18</xdr:col>
      <xdr:colOff>394970</xdr:colOff>
      <xdr:row>20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5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20</xdr:row>
      <xdr:rowOff>114300</xdr:rowOff>
    </xdr:from>
    <xdr:to>
      <xdr:col>19</xdr:col>
      <xdr:colOff>394970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5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20</xdr:row>
      <xdr:rowOff>114300</xdr:rowOff>
    </xdr:from>
    <xdr:to>
      <xdr:col>20</xdr:col>
      <xdr:colOff>394970</xdr:colOff>
      <xdr:row>20</xdr:row>
      <xdr:rowOff>379095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5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92202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25</xdr:row>
      <xdr:rowOff>114300</xdr:rowOff>
    </xdr:from>
    <xdr:to>
      <xdr:col>5</xdr:col>
      <xdr:colOff>385445</xdr:colOff>
      <xdr:row>25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5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25</xdr:row>
      <xdr:rowOff>114300</xdr:rowOff>
    </xdr:from>
    <xdr:to>
      <xdr:col>6</xdr:col>
      <xdr:colOff>385445</xdr:colOff>
      <xdr:row>25</xdr:row>
      <xdr:rowOff>388620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5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25</xdr:row>
      <xdr:rowOff>123825</xdr:rowOff>
    </xdr:from>
    <xdr:to>
      <xdr:col>7</xdr:col>
      <xdr:colOff>404495</xdr:colOff>
      <xdr:row>25</xdr:row>
      <xdr:rowOff>398145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5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1258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26</xdr:row>
      <xdr:rowOff>114300</xdr:rowOff>
    </xdr:from>
    <xdr:to>
      <xdr:col>1</xdr:col>
      <xdr:colOff>385445</xdr:colOff>
      <xdr:row>26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5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26</xdr:row>
      <xdr:rowOff>114300</xdr:rowOff>
    </xdr:from>
    <xdr:to>
      <xdr:col>2</xdr:col>
      <xdr:colOff>385445</xdr:colOff>
      <xdr:row>26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5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26</xdr:row>
      <xdr:rowOff>114300</xdr:rowOff>
    </xdr:from>
    <xdr:to>
      <xdr:col>3</xdr:col>
      <xdr:colOff>384893</xdr:colOff>
      <xdr:row>26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5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26</xdr:row>
      <xdr:rowOff>114300</xdr:rowOff>
    </xdr:from>
    <xdr:to>
      <xdr:col>4</xdr:col>
      <xdr:colOff>384893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5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26</xdr:row>
      <xdr:rowOff>114300</xdr:rowOff>
    </xdr:from>
    <xdr:to>
      <xdr:col>5</xdr:col>
      <xdr:colOff>385445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5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26</xdr:row>
      <xdr:rowOff>114300</xdr:rowOff>
    </xdr:from>
    <xdr:to>
      <xdr:col>6</xdr:col>
      <xdr:colOff>385445</xdr:colOff>
      <xdr:row>26</xdr:row>
      <xdr:rowOff>388620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5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26</xdr:row>
      <xdr:rowOff>123825</xdr:rowOff>
    </xdr:from>
    <xdr:to>
      <xdr:col>7</xdr:col>
      <xdr:colOff>404495</xdr:colOff>
      <xdr:row>26</xdr:row>
      <xdr:rowOff>398145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5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17157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27</xdr:row>
      <xdr:rowOff>114300</xdr:rowOff>
    </xdr:from>
    <xdr:to>
      <xdr:col>1</xdr:col>
      <xdr:colOff>385445</xdr:colOff>
      <xdr:row>27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5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27</xdr:row>
      <xdr:rowOff>114300</xdr:rowOff>
    </xdr:from>
    <xdr:to>
      <xdr:col>2</xdr:col>
      <xdr:colOff>385445</xdr:colOff>
      <xdr:row>27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27</xdr:row>
      <xdr:rowOff>114300</xdr:rowOff>
    </xdr:from>
    <xdr:to>
      <xdr:col>3</xdr:col>
      <xdr:colOff>384893</xdr:colOff>
      <xdr:row>27</xdr:row>
      <xdr:rowOff>388620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5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27</xdr:row>
      <xdr:rowOff>114300</xdr:rowOff>
    </xdr:from>
    <xdr:to>
      <xdr:col>4</xdr:col>
      <xdr:colOff>384893</xdr:colOff>
      <xdr:row>27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5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27</xdr:row>
      <xdr:rowOff>114300</xdr:rowOff>
    </xdr:from>
    <xdr:to>
      <xdr:col>5</xdr:col>
      <xdr:colOff>385445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5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27</xdr:row>
      <xdr:rowOff>114300</xdr:rowOff>
    </xdr:from>
    <xdr:to>
      <xdr:col>6</xdr:col>
      <xdr:colOff>385445</xdr:colOff>
      <xdr:row>27</xdr:row>
      <xdr:rowOff>388620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5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27</xdr:row>
      <xdr:rowOff>123825</xdr:rowOff>
    </xdr:from>
    <xdr:to>
      <xdr:col>7</xdr:col>
      <xdr:colOff>404495</xdr:colOff>
      <xdr:row>27</xdr:row>
      <xdr:rowOff>398145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5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21729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28</xdr:row>
      <xdr:rowOff>114300</xdr:rowOff>
    </xdr:from>
    <xdr:to>
      <xdr:col>1</xdr:col>
      <xdr:colOff>385445</xdr:colOff>
      <xdr:row>28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28</xdr:row>
      <xdr:rowOff>114300</xdr:rowOff>
    </xdr:from>
    <xdr:to>
      <xdr:col>2</xdr:col>
      <xdr:colOff>385445</xdr:colOff>
      <xdr:row>28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5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28</xdr:row>
      <xdr:rowOff>114300</xdr:rowOff>
    </xdr:from>
    <xdr:to>
      <xdr:col>3</xdr:col>
      <xdr:colOff>384893</xdr:colOff>
      <xdr:row>28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5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28</xdr:row>
      <xdr:rowOff>114300</xdr:rowOff>
    </xdr:from>
    <xdr:to>
      <xdr:col>4</xdr:col>
      <xdr:colOff>384893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5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28</xdr:row>
      <xdr:rowOff>114300</xdr:rowOff>
    </xdr:from>
    <xdr:to>
      <xdr:col>5</xdr:col>
      <xdr:colOff>385445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5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28</xdr:row>
      <xdr:rowOff>114300</xdr:rowOff>
    </xdr:from>
    <xdr:to>
      <xdr:col>6</xdr:col>
      <xdr:colOff>385445</xdr:colOff>
      <xdr:row>28</xdr:row>
      <xdr:rowOff>388620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5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28</xdr:row>
      <xdr:rowOff>123825</xdr:rowOff>
    </xdr:from>
    <xdr:to>
      <xdr:col>7</xdr:col>
      <xdr:colOff>404495</xdr:colOff>
      <xdr:row>28</xdr:row>
      <xdr:rowOff>398145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5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26301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29</xdr:row>
      <xdr:rowOff>114300</xdr:rowOff>
    </xdr:from>
    <xdr:to>
      <xdr:col>1</xdr:col>
      <xdr:colOff>385445</xdr:colOff>
      <xdr:row>29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5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29</xdr:row>
      <xdr:rowOff>114300</xdr:rowOff>
    </xdr:from>
    <xdr:to>
      <xdr:col>2</xdr:col>
      <xdr:colOff>385445</xdr:colOff>
      <xdr:row>29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29</xdr:row>
      <xdr:rowOff>114300</xdr:rowOff>
    </xdr:from>
    <xdr:to>
      <xdr:col>3</xdr:col>
      <xdr:colOff>385445</xdr:colOff>
      <xdr:row>29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5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29</xdr:row>
      <xdr:rowOff>114300</xdr:rowOff>
    </xdr:from>
    <xdr:to>
      <xdr:col>4</xdr:col>
      <xdr:colOff>385445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5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29</xdr:row>
      <xdr:rowOff>114300</xdr:rowOff>
    </xdr:from>
    <xdr:to>
      <xdr:col>5</xdr:col>
      <xdr:colOff>385445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5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29</xdr:row>
      <xdr:rowOff>114300</xdr:rowOff>
    </xdr:from>
    <xdr:to>
      <xdr:col>6</xdr:col>
      <xdr:colOff>385445</xdr:colOff>
      <xdr:row>29</xdr:row>
      <xdr:rowOff>379095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5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130778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29</xdr:row>
      <xdr:rowOff>123825</xdr:rowOff>
    </xdr:from>
    <xdr:to>
      <xdr:col>7</xdr:col>
      <xdr:colOff>404495</xdr:colOff>
      <xdr:row>29</xdr:row>
      <xdr:rowOff>398145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5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30873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25</xdr:row>
      <xdr:rowOff>114300</xdr:rowOff>
    </xdr:from>
    <xdr:to>
      <xdr:col>9</xdr:col>
      <xdr:colOff>385445</xdr:colOff>
      <xdr:row>25</xdr:row>
      <xdr:rowOff>388620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25</xdr:row>
      <xdr:rowOff>114300</xdr:rowOff>
    </xdr:from>
    <xdr:to>
      <xdr:col>10</xdr:col>
      <xdr:colOff>385445</xdr:colOff>
      <xdr:row>25</xdr:row>
      <xdr:rowOff>388620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5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25</xdr:row>
      <xdr:rowOff>114300</xdr:rowOff>
    </xdr:from>
    <xdr:to>
      <xdr:col>11</xdr:col>
      <xdr:colOff>385445</xdr:colOff>
      <xdr:row>25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5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25</xdr:row>
      <xdr:rowOff>114300</xdr:rowOff>
    </xdr:from>
    <xdr:to>
      <xdr:col>12</xdr:col>
      <xdr:colOff>385445</xdr:colOff>
      <xdr:row>25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5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25</xdr:row>
      <xdr:rowOff>114300</xdr:rowOff>
    </xdr:from>
    <xdr:to>
      <xdr:col>13</xdr:col>
      <xdr:colOff>384893</xdr:colOff>
      <xdr:row>25</xdr:row>
      <xdr:rowOff>388620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5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25</xdr:row>
      <xdr:rowOff>114300</xdr:rowOff>
    </xdr:from>
    <xdr:to>
      <xdr:col>14</xdr:col>
      <xdr:colOff>384893</xdr:colOff>
      <xdr:row>25</xdr:row>
      <xdr:rowOff>388620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5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25</xdr:row>
      <xdr:rowOff>104775</xdr:rowOff>
    </xdr:from>
    <xdr:to>
      <xdr:col>15</xdr:col>
      <xdr:colOff>414020</xdr:colOff>
      <xdr:row>25</xdr:row>
      <xdr:rowOff>379095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5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1239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26</xdr:row>
      <xdr:rowOff>114300</xdr:rowOff>
    </xdr:from>
    <xdr:to>
      <xdr:col>9</xdr:col>
      <xdr:colOff>385445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5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26</xdr:row>
      <xdr:rowOff>114300</xdr:rowOff>
    </xdr:from>
    <xdr:to>
      <xdr:col>10</xdr:col>
      <xdr:colOff>385445</xdr:colOff>
      <xdr:row>26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5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26</xdr:row>
      <xdr:rowOff>114300</xdr:rowOff>
    </xdr:from>
    <xdr:to>
      <xdr:col>11</xdr:col>
      <xdr:colOff>385445</xdr:colOff>
      <xdr:row>26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5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26</xdr:row>
      <xdr:rowOff>114300</xdr:rowOff>
    </xdr:from>
    <xdr:to>
      <xdr:col>12</xdr:col>
      <xdr:colOff>384893</xdr:colOff>
      <xdr:row>26</xdr:row>
      <xdr:rowOff>388620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5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26</xdr:row>
      <xdr:rowOff>114300</xdr:rowOff>
    </xdr:from>
    <xdr:to>
      <xdr:col>13</xdr:col>
      <xdr:colOff>384893</xdr:colOff>
      <xdr:row>26</xdr:row>
      <xdr:rowOff>388620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5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26</xdr:row>
      <xdr:rowOff>114300</xdr:rowOff>
    </xdr:from>
    <xdr:to>
      <xdr:col>14</xdr:col>
      <xdr:colOff>385445</xdr:colOff>
      <xdr:row>26</xdr:row>
      <xdr:rowOff>388620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5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26</xdr:row>
      <xdr:rowOff>104775</xdr:rowOff>
    </xdr:from>
    <xdr:to>
      <xdr:col>15</xdr:col>
      <xdr:colOff>414020</xdr:colOff>
      <xdr:row>26</xdr:row>
      <xdr:rowOff>379095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5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27</xdr:row>
      <xdr:rowOff>114300</xdr:rowOff>
    </xdr:from>
    <xdr:to>
      <xdr:col>9</xdr:col>
      <xdr:colOff>385445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5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27</xdr:row>
      <xdr:rowOff>114300</xdr:rowOff>
    </xdr:from>
    <xdr:to>
      <xdr:col>10</xdr:col>
      <xdr:colOff>385445</xdr:colOff>
      <xdr:row>27</xdr:row>
      <xdr:rowOff>388620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5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27</xdr:row>
      <xdr:rowOff>114300</xdr:rowOff>
    </xdr:from>
    <xdr:to>
      <xdr:col>11</xdr:col>
      <xdr:colOff>385445</xdr:colOff>
      <xdr:row>27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5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27</xdr:row>
      <xdr:rowOff>114300</xdr:rowOff>
    </xdr:from>
    <xdr:to>
      <xdr:col>12</xdr:col>
      <xdr:colOff>384893</xdr:colOff>
      <xdr:row>27</xdr:row>
      <xdr:rowOff>388620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5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27</xdr:row>
      <xdr:rowOff>114300</xdr:rowOff>
    </xdr:from>
    <xdr:to>
      <xdr:col>13</xdr:col>
      <xdr:colOff>384893</xdr:colOff>
      <xdr:row>27</xdr:row>
      <xdr:rowOff>388620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5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27</xdr:row>
      <xdr:rowOff>114300</xdr:rowOff>
    </xdr:from>
    <xdr:to>
      <xdr:col>14</xdr:col>
      <xdr:colOff>385445</xdr:colOff>
      <xdr:row>27</xdr:row>
      <xdr:rowOff>388620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5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27</xdr:row>
      <xdr:rowOff>104775</xdr:rowOff>
    </xdr:from>
    <xdr:to>
      <xdr:col>15</xdr:col>
      <xdr:colOff>414020</xdr:colOff>
      <xdr:row>27</xdr:row>
      <xdr:rowOff>379095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5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28</xdr:row>
      <xdr:rowOff>114300</xdr:rowOff>
    </xdr:from>
    <xdr:to>
      <xdr:col>9</xdr:col>
      <xdr:colOff>385445</xdr:colOff>
      <xdr:row>28</xdr:row>
      <xdr:rowOff>388620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5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28</xdr:row>
      <xdr:rowOff>114300</xdr:rowOff>
    </xdr:from>
    <xdr:to>
      <xdr:col>10</xdr:col>
      <xdr:colOff>385445</xdr:colOff>
      <xdr:row>28</xdr:row>
      <xdr:rowOff>388620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5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28</xdr:row>
      <xdr:rowOff>114300</xdr:rowOff>
    </xdr:from>
    <xdr:to>
      <xdr:col>11</xdr:col>
      <xdr:colOff>385445</xdr:colOff>
      <xdr:row>28</xdr:row>
      <xdr:rowOff>388620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5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28</xdr:row>
      <xdr:rowOff>114300</xdr:rowOff>
    </xdr:from>
    <xdr:to>
      <xdr:col>12</xdr:col>
      <xdr:colOff>385445</xdr:colOff>
      <xdr:row>28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5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28</xdr:row>
      <xdr:rowOff>114300</xdr:rowOff>
    </xdr:from>
    <xdr:to>
      <xdr:col>13</xdr:col>
      <xdr:colOff>385445</xdr:colOff>
      <xdr:row>28</xdr:row>
      <xdr:rowOff>388620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5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28</xdr:row>
      <xdr:rowOff>114300</xdr:rowOff>
    </xdr:from>
    <xdr:to>
      <xdr:col>14</xdr:col>
      <xdr:colOff>385445</xdr:colOff>
      <xdr:row>28</xdr:row>
      <xdr:rowOff>388620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5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139700</xdr:colOff>
      <xdr:row>28</xdr:row>
      <xdr:rowOff>104775</xdr:rowOff>
    </xdr:from>
    <xdr:to>
      <xdr:col>15</xdr:col>
      <xdr:colOff>414020</xdr:colOff>
      <xdr:row>28</xdr:row>
      <xdr:rowOff>379095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5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450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29</xdr:row>
      <xdr:rowOff>114300</xdr:rowOff>
    </xdr:from>
    <xdr:to>
      <xdr:col>9</xdr:col>
      <xdr:colOff>385445</xdr:colOff>
      <xdr:row>29</xdr:row>
      <xdr:rowOff>379095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5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30778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29</xdr:row>
      <xdr:rowOff>114300</xdr:rowOff>
    </xdr:from>
    <xdr:to>
      <xdr:col>10</xdr:col>
      <xdr:colOff>385445</xdr:colOff>
      <xdr:row>29</xdr:row>
      <xdr:rowOff>388620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5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29</xdr:row>
      <xdr:rowOff>114300</xdr:rowOff>
    </xdr:from>
    <xdr:to>
      <xdr:col>11</xdr:col>
      <xdr:colOff>385445</xdr:colOff>
      <xdr:row>29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5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25</xdr:row>
      <xdr:rowOff>114300</xdr:rowOff>
    </xdr:from>
    <xdr:to>
      <xdr:col>20</xdr:col>
      <xdr:colOff>385445</xdr:colOff>
      <xdr:row>25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5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25</xdr:row>
      <xdr:rowOff>114300</xdr:rowOff>
    </xdr:from>
    <xdr:to>
      <xdr:col>21</xdr:col>
      <xdr:colOff>385445</xdr:colOff>
      <xdr:row>25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5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25</xdr:row>
      <xdr:rowOff>114300</xdr:rowOff>
    </xdr:from>
    <xdr:to>
      <xdr:col>22</xdr:col>
      <xdr:colOff>384893</xdr:colOff>
      <xdr:row>25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5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25</xdr:row>
      <xdr:rowOff>114300</xdr:rowOff>
    </xdr:from>
    <xdr:to>
      <xdr:col>23</xdr:col>
      <xdr:colOff>403943</xdr:colOff>
      <xdr:row>25</xdr:row>
      <xdr:rowOff>388620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5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26</xdr:row>
      <xdr:rowOff>114300</xdr:rowOff>
    </xdr:from>
    <xdr:to>
      <xdr:col>17</xdr:col>
      <xdr:colOff>385445</xdr:colOff>
      <xdr:row>26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5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26</xdr:row>
      <xdr:rowOff>114300</xdr:rowOff>
    </xdr:from>
    <xdr:to>
      <xdr:col>18</xdr:col>
      <xdr:colOff>385445</xdr:colOff>
      <xdr:row>26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26</xdr:row>
      <xdr:rowOff>114300</xdr:rowOff>
    </xdr:from>
    <xdr:to>
      <xdr:col>19</xdr:col>
      <xdr:colOff>385445</xdr:colOff>
      <xdr:row>26</xdr:row>
      <xdr:rowOff>388620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5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26</xdr:row>
      <xdr:rowOff>114300</xdr:rowOff>
    </xdr:from>
    <xdr:to>
      <xdr:col>20</xdr:col>
      <xdr:colOff>385445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5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26</xdr:row>
      <xdr:rowOff>114300</xdr:rowOff>
    </xdr:from>
    <xdr:to>
      <xdr:col>21</xdr:col>
      <xdr:colOff>385445</xdr:colOff>
      <xdr:row>26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26</xdr:row>
      <xdr:rowOff>114300</xdr:rowOff>
    </xdr:from>
    <xdr:to>
      <xdr:col>22</xdr:col>
      <xdr:colOff>384893</xdr:colOff>
      <xdr:row>26</xdr:row>
      <xdr:rowOff>388620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5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26</xdr:row>
      <xdr:rowOff>114300</xdr:rowOff>
    </xdr:from>
    <xdr:to>
      <xdr:col>23</xdr:col>
      <xdr:colOff>403943</xdr:colOff>
      <xdr:row>26</xdr:row>
      <xdr:rowOff>388620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5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27</xdr:row>
      <xdr:rowOff>114300</xdr:rowOff>
    </xdr:from>
    <xdr:to>
      <xdr:col>17</xdr:col>
      <xdr:colOff>385445</xdr:colOff>
      <xdr:row>27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5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27</xdr:row>
      <xdr:rowOff>114300</xdr:rowOff>
    </xdr:from>
    <xdr:to>
      <xdr:col>18</xdr:col>
      <xdr:colOff>385445</xdr:colOff>
      <xdr:row>27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5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27</xdr:row>
      <xdr:rowOff>114300</xdr:rowOff>
    </xdr:from>
    <xdr:to>
      <xdr:col>19</xdr:col>
      <xdr:colOff>385445</xdr:colOff>
      <xdr:row>27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27</xdr:row>
      <xdr:rowOff>114300</xdr:rowOff>
    </xdr:from>
    <xdr:to>
      <xdr:col>20</xdr:col>
      <xdr:colOff>385445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5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27</xdr:row>
      <xdr:rowOff>114300</xdr:rowOff>
    </xdr:from>
    <xdr:to>
      <xdr:col>21</xdr:col>
      <xdr:colOff>385445</xdr:colOff>
      <xdr:row>27</xdr:row>
      <xdr:rowOff>388620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27</xdr:row>
      <xdr:rowOff>114300</xdr:rowOff>
    </xdr:from>
    <xdr:to>
      <xdr:col>22</xdr:col>
      <xdr:colOff>384893</xdr:colOff>
      <xdr:row>27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5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27</xdr:row>
      <xdr:rowOff>114300</xdr:rowOff>
    </xdr:from>
    <xdr:to>
      <xdr:col>23</xdr:col>
      <xdr:colOff>403943</xdr:colOff>
      <xdr:row>27</xdr:row>
      <xdr:rowOff>388620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5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28</xdr:row>
      <xdr:rowOff>114300</xdr:rowOff>
    </xdr:from>
    <xdr:to>
      <xdr:col>17</xdr:col>
      <xdr:colOff>385445</xdr:colOff>
      <xdr:row>28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5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28</xdr:row>
      <xdr:rowOff>114300</xdr:rowOff>
    </xdr:from>
    <xdr:to>
      <xdr:col>18</xdr:col>
      <xdr:colOff>385445</xdr:colOff>
      <xdr:row>28</xdr:row>
      <xdr:rowOff>388620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5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28</xdr:row>
      <xdr:rowOff>114300</xdr:rowOff>
    </xdr:from>
    <xdr:to>
      <xdr:col>19</xdr:col>
      <xdr:colOff>385445</xdr:colOff>
      <xdr:row>28</xdr:row>
      <xdr:rowOff>388620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5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28</xdr:row>
      <xdr:rowOff>114300</xdr:rowOff>
    </xdr:from>
    <xdr:to>
      <xdr:col>20</xdr:col>
      <xdr:colOff>385445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5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28</xdr:row>
      <xdr:rowOff>114300</xdr:rowOff>
    </xdr:from>
    <xdr:to>
      <xdr:col>21</xdr:col>
      <xdr:colOff>385445</xdr:colOff>
      <xdr:row>28</xdr:row>
      <xdr:rowOff>388620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5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28</xdr:row>
      <xdr:rowOff>114300</xdr:rowOff>
    </xdr:from>
    <xdr:to>
      <xdr:col>22</xdr:col>
      <xdr:colOff>385445</xdr:colOff>
      <xdr:row>28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5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28</xdr:row>
      <xdr:rowOff>114300</xdr:rowOff>
    </xdr:from>
    <xdr:to>
      <xdr:col>23</xdr:col>
      <xdr:colOff>404495</xdr:colOff>
      <xdr:row>28</xdr:row>
      <xdr:rowOff>388620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5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29</xdr:row>
      <xdr:rowOff>114300</xdr:rowOff>
    </xdr:from>
    <xdr:to>
      <xdr:col>17</xdr:col>
      <xdr:colOff>385445</xdr:colOff>
      <xdr:row>29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5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29</xdr:row>
      <xdr:rowOff>114300</xdr:rowOff>
    </xdr:from>
    <xdr:to>
      <xdr:col>18</xdr:col>
      <xdr:colOff>385445</xdr:colOff>
      <xdr:row>29</xdr:row>
      <xdr:rowOff>379095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5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130778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29</xdr:row>
      <xdr:rowOff>114300</xdr:rowOff>
    </xdr:from>
    <xdr:to>
      <xdr:col>19</xdr:col>
      <xdr:colOff>385445</xdr:colOff>
      <xdr:row>29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5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29</xdr:row>
      <xdr:rowOff>114300</xdr:rowOff>
    </xdr:from>
    <xdr:to>
      <xdr:col>20</xdr:col>
      <xdr:colOff>385445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5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29</xdr:row>
      <xdr:rowOff>114300</xdr:rowOff>
    </xdr:from>
    <xdr:to>
      <xdr:col>21</xdr:col>
      <xdr:colOff>385445</xdr:colOff>
      <xdr:row>29</xdr:row>
      <xdr:rowOff>388620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5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34</xdr:row>
      <xdr:rowOff>114300</xdr:rowOff>
    </xdr:from>
    <xdr:to>
      <xdr:col>6</xdr:col>
      <xdr:colOff>404495</xdr:colOff>
      <xdr:row>34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5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34</xdr:row>
      <xdr:rowOff>114300</xdr:rowOff>
    </xdr:from>
    <xdr:to>
      <xdr:col>7</xdr:col>
      <xdr:colOff>394418</xdr:colOff>
      <xdr:row>34</xdr:row>
      <xdr:rowOff>388620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5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35</xdr:row>
      <xdr:rowOff>114300</xdr:rowOff>
    </xdr:from>
    <xdr:to>
      <xdr:col>1</xdr:col>
      <xdr:colOff>403943</xdr:colOff>
      <xdr:row>35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5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35</xdr:row>
      <xdr:rowOff>114300</xdr:rowOff>
    </xdr:from>
    <xdr:to>
      <xdr:col>2</xdr:col>
      <xdr:colOff>404495</xdr:colOff>
      <xdr:row>35</xdr:row>
      <xdr:rowOff>388620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5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35</xdr:row>
      <xdr:rowOff>114300</xdr:rowOff>
    </xdr:from>
    <xdr:to>
      <xdr:col>3</xdr:col>
      <xdr:colOff>404495</xdr:colOff>
      <xdr:row>35</xdr:row>
      <xdr:rowOff>388620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5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35</xdr:row>
      <xdr:rowOff>114300</xdr:rowOff>
    </xdr:from>
    <xdr:to>
      <xdr:col>4</xdr:col>
      <xdr:colOff>404495</xdr:colOff>
      <xdr:row>35</xdr:row>
      <xdr:rowOff>388620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5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35</xdr:row>
      <xdr:rowOff>114300</xdr:rowOff>
    </xdr:from>
    <xdr:to>
      <xdr:col>5</xdr:col>
      <xdr:colOff>404495</xdr:colOff>
      <xdr:row>35</xdr:row>
      <xdr:rowOff>388620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5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35</xdr:row>
      <xdr:rowOff>114300</xdr:rowOff>
    </xdr:from>
    <xdr:to>
      <xdr:col>6</xdr:col>
      <xdr:colOff>404495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5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35</xdr:row>
      <xdr:rowOff>114300</xdr:rowOff>
    </xdr:from>
    <xdr:to>
      <xdr:col>7</xdr:col>
      <xdr:colOff>394418</xdr:colOff>
      <xdr:row>35</xdr:row>
      <xdr:rowOff>388620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5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36</xdr:row>
      <xdr:rowOff>114300</xdr:rowOff>
    </xdr:from>
    <xdr:to>
      <xdr:col>1</xdr:col>
      <xdr:colOff>403943</xdr:colOff>
      <xdr:row>36</xdr:row>
      <xdr:rowOff>388620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5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36</xdr:row>
      <xdr:rowOff>114300</xdr:rowOff>
    </xdr:from>
    <xdr:to>
      <xdr:col>2</xdr:col>
      <xdr:colOff>404495</xdr:colOff>
      <xdr:row>36</xdr:row>
      <xdr:rowOff>388620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5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36</xdr:row>
      <xdr:rowOff>114300</xdr:rowOff>
    </xdr:from>
    <xdr:to>
      <xdr:col>3</xdr:col>
      <xdr:colOff>404495</xdr:colOff>
      <xdr:row>36</xdr:row>
      <xdr:rowOff>388620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5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36</xdr:row>
      <xdr:rowOff>114300</xdr:rowOff>
    </xdr:from>
    <xdr:to>
      <xdr:col>4</xdr:col>
      <xdr:colOff>404495</xdr:colOff>
      <xdr:row>36</xdr:row>
      <xdr:rowOff>388620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5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36</xdr:row>
      <xdr:rowOff>114300</xdr:rowOff>
    </xdr:from>
    <xdr:to>
      <xdr:col>5</xdr:col>
      <xdr:colOff>404495</xdr:colOff>
      <xdr:row>36</xdr:row>
      <xdr:rowOff>388620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5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36</xdr:row>
      <xdr:rowOff>114300</xdr:rowOff>
    </xdr:from>
    <xdr:to>
      <xdr:col>6</xdr:col>
      <xdr:colOff>404495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5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36</xdr:row>
      <xdr:rowOff>114300</xdr:rowOff>
    </xdr:from>
    <xdr:to>
      <xdr:col>7</xdr:col>
      <xdr:colOff>394970</xdr:colOff>
      <xdr:row>36</xdr:row>
      <xdr:rowOff>388620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5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37</xdr:row>
      <xdr:rowOff>114300</xdr:rowOff>
    </xdr:from>
    <xdr:to>
      <xdr:col>1</xdr:col>
      <xdr:colOff>403943</xdr:colOff>
      <xdr:row>37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5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37</xdr:row>
      <xdr:rowOff>114300</xdr:rowOff>
    </xdr:from>
    <xdr:to>
      <xdr:col>2</xdr:col>
      <xdr:colOff>403943</xdr:colOff>
      <xdr:row>37</xdr:row>
      <xdr:rowOff>388620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5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37</xdr:row>
      <xdr:rowOff>114300</xdr:rowOff>
    </xdr:from>
    <xdr:to>
      <xdr:col>3</xdr:col>
      <xdr:colOff>404495</xdr:colOff>
      <xdr:row>37</xdr:row>
      <xdr:rowOff>388620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5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37</xdr:row>
      <xdr:rowOff>114300</xdr:rowOff>
    </xdr:from>
    <xdr:to>
      <xdr:col>4</xdr:col>
      <xdr:colOff>404495</xdr:colOff>
      <xdr:row>37</xdr:row>
      <xdr:rowOff>388620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5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37</xdr:row>
      <xdr:rowOff>114300</xdr:rowOff>
    </xdr:from>
    <xdr:to>
      <xdr:col>5</xdr:col>
      <xdr:colOff>404495</xdr:colOff>
      <xdr:row>37</xdr:row>
      <xdr:rowOff>388620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5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37</xdr:row>
      <xdr:rowOff>114300</xdr:rowOff>
    </xdr:from>
    <xdr:to>
      <xdr:col>6</xdr:col>
      <xdr:colOff>404495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5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37</xdr:row>
      <xdr:rowOff>114300</xdr:rowOff>
    </xdr:from>
    <xdr:to>
      <xdr:col>7</xdr:col>
      <xdr:colOff>394970</xdr:colOff>
      <xdr:row>37</xdr:row>
      <xdr:rowOff>388620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5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38</xdr:row>
      <xdr:rowOff>114300</xdr:rowOff>
    </xdr:from>
    <xdr:to>
      <xdr:col>1</xdr:col>
      <xdr:colOff>404495</xdr:colOff>
      <xdr:row>38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5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38</xdr:row>
      <xdr:rowOff>114300</xdr:rowOff>
    </xdr:from>
    <xdr:to>
      <xdr:col>2</xdr:col>
      <xdr:colOff>404495</xdr:colOff>
      <xdr:row>38</xdr:row>
      <xdr:rowOff>388620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5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38</xdr:row>
      <xdr:rowOff>114300</xdr:rowOff>
    </xdr:from>
    <xdr:to>
      <xdr:col>3</xdr:col>
      <xdr:colOff>404495</xdr:colOff>
      <xdr:row>38</xdr:row>
      <xdr:rowOff>388620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5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38</xdr:row>
      <xdr:rowOff>114300</xdr:rowOff>
    </xdr:from>
    <xdr:to>
      <xdr:col>4</xdr:col>
      <xdr:colOff>404495</xdr:colOff>
      <xdr:row>38</xdr:row>
      <xdr:rowOff>379095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5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69354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38</xdr:row>
      <xdr:rowOff>114300</xdr:rowOff>
    </xdr:from>
    <xdr:to>
      <xdr:col>5</xdr:col>
      <xdr:colOff>404495</xdr:colOff>
      <xdr:row>38</xdr:row>
      <xdr:rowOff>388620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5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38</xdr:row>
      <xdr:rowOff>114300</xdr:rowOff>
    </xdr:from>
    <xdr:to>
      <xdr:col>6</xdr:col>
      <xdr:colOff>404495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5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38</xdr:row>
      <xdr:rowOff>114300</xdr:rowOff>
    </xdr:from>
    <xdr:to>
      <xdr:col>7</xdr:col>
      <xdr:colOff>394970</xdr:colOff>
      <xdr:row>38</xdr:row>
      <xdr:rowOff>388620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5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39</xdr:row>
      <xdr:rowOff>114300</xdr:rowOff>
    </xdr:from>
    <xdr:to>
      <xdr:col>1</xdr:col>
      <xdr:colOff>403943</xdr:colOff>
      <xdr:row>39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5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7392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34</xdr:row>
      <xdr:rowOff>114300</xdr:rowOff>
    </xdr:from>
    <xdr:to>
      <xdr:col>10</xdr:col>
      <xdr:colOff>384893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5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34</xdr:row>
      <xdr:rowOff>114300</xdr:rowOff>
    </xdr:from>
    <xdr:to>
      <xdr:col>11</xdr:col>
      <xdr:colOff>385445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5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34</xdr:row>
      <xdr:rowOff>114300</xdr:rowOff>
    </xdr:from>
    <xdr:to>
      <xdr:col>12</xdr:col>
      <xdr:colOff>385445</xdr:colOff>
      <xdr:row>34</xdr:row>
      <xdr:rowOff>388620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5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34</xdr:row>
      <xdr:rowOff>114300</xdr:rowOff>
    </xdr:from>
    <xdr:to>
      <xdr:col>13</xdr:col>
      <xdr:colOff>385445</xdr:colOff>
      <xdr:row>34</xdr:row>
      <xdr:rowOff>388620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5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34</xdr:row>
      <xdr:rowOff>114300</xdr:rowOff>
    </xdr:from>
    <xdr:to>
      <xdr:col>14</xdr:col>
      <xdr:colOff>385445</xdr:colOff>
      <xdr:row>34</xdr:row>
      <xdr:rowOff>388620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5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123825</xdr:rowOff>
    </xdr:from>
    <xdr:to>
      <xdr:col>15</xdr:col>
      <xdr:colOff>394970</xdr:colOff>
      <xdr:row>34</xdr:row>
      <xdr:rowOff>398145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5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116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35</xdr:row>
      <xdr:rowOff>114300</xdr:rowOff>
    </xdr:from>
    <xdr:to>
      <xdr:col>9</xdr:col>
      <xdr:colOff>385445</xdr:colOff>
      <xdr:row>35</xdr:row>
      <xdr:rowOff>388620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5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35</xdr:row>
      <xdr:rowOff>114300</xdr:rowOff>
    </xdr:from>
    <xdr:to>
      <xdr:col>10</xdr:col>
      <xdr:colOff>384893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5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35</xdr:row>
      <xdr:rowOff>114300</xdr:rowOff>
    </xdr:from>
    <xdr:to>
      <xdr:col>11</xdr:col>
      <xdr:colOff>384893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5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35</xdr:row>
      <xdr:rowOff>114300</xdr:rowOff>
    </xdr:from>
    <xdr:to>
      <xdr:col>12</xdr:col>
      <xdr:colOff>385445</xdr:colOff>
      <xdr:row>35</xdr:row>
      <xdr:rowOff>388620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5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35</xdr:row>
      <xdr:rowOff>114300</xdr:rowOff>
    </xdr:from>
    <xdr:to>
      <xdr:col>13</xdr:col>
      <xdr:colOff>385445</xdr:colOff>
      <xdr:row>35</xdr:row>
      <xdr:rowOff>388620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5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35</xdr:row>
      <xdr:rowOff>114300</xdr:rowOff>
    </xdr:from>
    <xdr:to>
      <xdr:col>14</xdr:col>
      <xdr:colOff>385445</xdr:colOff>
      <xdr:row>35</xdr:row>
      <xdr:rowOff>388620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5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123825</xdr:rowOff>
    </xdr:from>
    <xdr:to>
      <xdr:col>15</xdr:col>
      <xdr:colOff>394970</xdr:colOff>
      <xdr:row>35</xdr:row>
      <xdr:rowOff>398145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5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73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36</xdr:row>
      <xdr:rowOff>114300</xdr:rowOff>
    </xdr:from>
    <xdr:to>
      <xdr:col>9</xdr:col>
      <xdr:colOff>385445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5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36</xdr:row>
      <xdr:rowOff>114300</xdr:rowOff>
    </xdr:from>
    <xdr:to>
      <xdr:col>10</xdr:col>
      <xdr:colOff>385445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5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36</xdr:row>
      <xdr:rowOff>114300</xdr:rowOff>
    </xdr:from>
    <xdr:to>
      <xdr:col>11</xdr:col>
      <xdr:colOff>384893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5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36</xdr:row>
      <xdr:rowOff>114300</xdr:rowOff>
    </xdr:from>
    <xdr:to>
      <xdr:col>12</xdr:col>
      <xdr:colOff>384893</xdr:colOff>
      <xdr:row>36</xdr:row>
      <xdr:rowOff>388620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5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36</xdr:row>
      <xdr:rowOff>114300</xdr:rowOff>
    </xdr:from>
    <xdr:to>
      <xdr:col>13</xdr:col>
      <xdr:colOff>385445</xdr:colOff>
      <xdr:row>36</xdr:row>
      <xdr:rowOff>388620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5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36</xdr:row>
      <xdr:rowOff>114300</xdr:rowOff>
    </xdr:from>
    <xdr:to>
      <xdr:col>14</xdr:col>
      <xdr:colOff>385445</xdr:colOff>
      <xdr:row>36</xdr:row>
      <xdr:rowOff>388620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5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123825</xdr:rowOff>
    </xdr:from>
    <xdr:to>
      <xdr:col>15</xdr:col>
      <xdr:colOff>394970</xdr:colOff>
      <xdr:row>36</xdr:row>
      <xdr:rowOff>398145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5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030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37</xdr:row>
      <xdr:rowOff>114300</xdr:rowOff>
    </xdr:from>
    <xdr:to>
      <xdr:col>9</xdr:col>
      <xdr:colOff>385445</xdr:colOff>
      <xdr:row>37</xdr:row>
      <xdr:rowOff>388620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5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37</xdr:row>
      <xdr:rowOff>114300</xdr:rowOff>
    </xdr:from>
    <xdr:to>
      <xdr:col>10</xdr:col>
      <xdr:colOff>385445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5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37</xdr:row>
      <xdr:rowOff>114300</xdr:rowOff>
    </xdr:from>
    <xdr:to>
      <xdr:col>11</xdr:col>
      <xdr:colOff>385445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5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37</xdr:row>
      <xdr:rowOff>114300</xdr:rowOff>
    </xdr:from>
    <xdr:to>
      <xdr:col>12</xdr:col>
      <xdr:colOff>385445</xdr:colOff>
      <xdr:row>37</xdr:row>
      <xdr:rowOff>388620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5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37</xdr:row>
      <xdr:rowOff>114300</xdr:rowOff>
    </xdr:from>
    <xdr:to>
      <xdr:col>13</xdr:col>
      <xdr:colOff>385445</xdr:colOff>
      <xdr:row>37</xdr:row>
      <xdr:rowOff>379095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5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4782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37</xdr:row>
      <xdr:rowOff>114300</xdr:rowOff>
    </xdr:from>
    <xdr:to>
      <xdr:col>14</xdr:col>
      <xdr:colOff>385445</xdr:colOff>
      <xdr:row>37</xdr:row>
      <xdr:rowOff>388620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5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123825</xdr:rowOff>
    </xdr:from>
    <xdr:to>
      <xdr:col>15</xdr:col>
      <xdr:colOff>394970</xdr:colOff>
      <xdr:row>37</xdr:row>
      <xdr:rowOff>398145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5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87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38</xdr:row>
      <xdr:rowOff>114300</xdr:rowOff>
    </xdr:from>
    <xdr:to>
      <xdr:col>9</xdr:col>
      <xdr:colOff>385445</xdr:colOff>
      <xdr:row>38</xdr:row>
      <xdr:rowOff>388620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5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38</xdr:row>
      <xdr:rowOff>114300</xdr:rowOff>
    </xdr:from>
    <xdr:to>
      <xdr:col>10</xdr:col>
      <xdr:colOff>385445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5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38</xdr:row>
      <xdr:rowOff>114300</xdr:rowOff>
    </xdr:from>
    <xdr:to>
      <xdr:col>11</xdr:col>
      <xdr:colOff>384893</xdr:colOff>
      <xdr:row>38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5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34</xdr:row>
      <xdr:rowOff>114300</xdr:rowOff>
    </xdr:from>
    <xdr:to>
      <xdr:col>20</xdr:col>
      <xdr:colOff>394418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5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34</xdr:row>
      <xdr:rowOff>114300</xdr:rowOff>
    </xdr:from>
    <xdr:to>
      <xdr:col>21</xdr:col>
      <xdr:colOff>394970</xdr:colOff>
      <xdr:row>34</xdr:row>
      <xdr:rowOff>388620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5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34</xdr:row>
      <xdr:rowOff>114300</xdr:rowOff>
    </xdr:from>
    <xdr:to>
      <xdr:col>22</xdr:col>
      <xdr:colOff>394970</xdr:colOff>
      <xdr:row>34</xdr:row>
      <xdr:rowOff>388620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5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34</xdr:row>
      <xdr:rowOff>114300</xdr:rowOff>
    </xdr:from>
    <xdr:to>
      <xdr:col>23</xdr:col>
      <xdr:colOff>404495</xdr:colOff>
      <xdr:row>34</xdr:row>
      <xdr:rowOff>388620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5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35</xdr:row>
      <xdr:rowOff>114300</xdr:rowOff>
    </xdr:from>
    <xdr:to>
      <xdr:col>17</xdr:col>
      <xdr:colOff>394970</xdr:colOff>
      <xdr:row>35</xdr:row>
      <xdr:rowOff>388620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5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35</xdr:row>
      <xdr:rowOff>114300</xdr:rowOff>
    </xdr:from>
    <xdr:to>
      <xdr:col>18</xdr:col>
      <xdr:colOff>394970</xdr:colOff>
      <xdr:row>35</xdr:row>
      <xdr:rowOff>388620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5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35</xdr:row>
      <xdr:rowOff>114300</xdr:rowOff>
    </xdr:from>
    <xdr:to>
      <xdr:col>19</xdr:col>
      <xdr:colOff>394418</xdr:colOff>
      <xdr:row>35</xdr:row>
      <xdr:rowOff>388620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5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35</xdr:row>
      <xdr:rowOff>114300</xdr:rowOff>
    </xdr:from>
    <xdr:to>
      <xdr:col>20</xdr:col>
      <xdr:colOff>394418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5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35</xdr:row>
      <xdr:rowOff>114300</xdr:rowOff>
    </xdr:from>
    <xdr:to>
      <xdr:col>21</xdr:col>
      <xdr:colOff>394970</xdr:colOff>
      <xdr:row>35</xdr:row>
      <xdr:rowOff>388620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5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35</xdr:row>
      <xdr:rowOff>114300</xdr:rowOff>
    </xdr:from>
    <xdr:to>
      <xdr:col>22</xdr:col>
      <xdr:colOff>394970</xdr:colOff>
      <xdr:row>35</xdr:row>
      <xdr:rowOff>388620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5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35</xdr:row>
      <xdr:rowOff>114300</xdr:rowOff>
    </xdr:from>
    <xdr:to>
      <xdr:col>23</xdr:col>
      <xdr:colOff>404495</xdr:colOff>
      <xdr:row>35</xdr:row>
      <xdr:rowOff>388620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5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36</xdr:row>
      <xdr:rowOff>114300</xdr:rowOff>
    </xdr:from>
    <xdr:to>
      <xdr:col>17</xdr:col>
      <xdr:colOff>394970</xdr:colOff>
      <xdr:row>36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5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36</xdr:row>
      <xdr:rowOff>114300</xdr:rowOff>
    </xdr:from>
    <xdr:to>
      <xdr:col>18</xdr:col>
      <xdr:colOff>394970</xdr:colOff>
      <xdr:row>36</xdr:row>
      <xdr:rowOff>388620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5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36</xdr:row>
      <xdr:rowOff>114300</xdr:rowOff>
    </xdr:from>
    <xdr:to>
      <xdr:col>19</xdr:col>
      <xdr:colOff>394970</xdr:colOff>
      <xdr:row>36</xdr:row>
      <xdr:rowOff>388620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5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36</xdr:row>
      <xdr:rowOff>114300</xdr:rowOff>
    </xdr:from>
    <xdr:to>
      <xdr:col>20</xdr:col>
      <xdr:colOff>394418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5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36</xdr:row>
      <xdr:rowOff>114300</xdr:rowOff>
    </xdr:from>
    <xdr:to>
      <xdr:col>21</xdr:col>
      <xdr:colOff>394418</xdr:colOff>
      <xdr:row>36</xdr:row>
      <xdr:rowOff>388620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5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36</xdr:row>
      <xdr:rowOff>114300</xdr:rowOff>
    </xdr:from>
    <xdr:to>
      <xdr:col>22</xdr:col>
      <xdr:colOff>394418</xdr:colOff>
      <xdr:row>36</xdr:row>
      <xdr:rowOff>388620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5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36</xdr:row>
      <xdr:rowOff>114300</xdr:rowOff>
    </xdr:from>
    <xdr:to>
      <xdr:col>23</xdr:col>
      <xdr:colOff>404495</xdr:colOff>
      <xdr:row>36</xdr:row>
      <xdr:rowOff>388620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5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37</xdr:row>
      <xdr:rowOff>114300</xdr:rowOff>
    </xdr:from>
    <xdr:to>
      <xdr:col>17</xdr:col>
      <xdr:colOff>394970</xdr:colOff>
      <xdr:row>37</xdr:row>
      <xdr:rowOff>388620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5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37</xdr:row>
      <xdr:rowOff>114300</xdr:rowOff>
    </xdr:from>
    <xdr:to>
      <xdr:col>18</xdr:col>
      <xdr:colOff>394970</xdr:colOff>
      <xdr:row>37</xdr:row>
      <xdr:rowOff>388620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5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37</xdr:row>
      <xdr:rowOff>114300</xdr:rowOff>
    </xdr:from>
    <xdr:to>
      <xdr:col>19</xdr:col>
      <xdr:colOff>394970</xdr:colOff>
      <xdr:row>37</xdr:row>
      <xdr:rowOff>388620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5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37</xdr:row>
      <xdr:rowOff>114300</xdr:rowOff>
    </xdr:from>
    <xdr:to>
      <xdr:col>20</xdr:col>
      <xdr:colOff>394970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5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37</xdr:row>
      <xdr:rowOff>114300</xdr:rowOff>
    </xdr:from>
    <xdr:to>
      <xdr:col>21</xdr:col>
      <xdr:colOff>394970</xdr:colOff>
      <xdr:row>37</xdr:row>
      <xdr:rowOff>388620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5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37</xdr:row>
      <xdr:rowOff>114300</xdr:rowOff>
    </xdr:from>
    <xdr:to>
      <xdr:col>22</xdr:col>
      <xdr:colOff>394970</xdr:colOff>
      <xdr:row>37</xdr:row>
      <xdr:rowOff>388620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5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37</xdr:row>
      <xdr:rowOff>114300</xdr:rowOff>
    </xdr:from>
    <xdr:to>
      <xdr:col>23</xdr:col>
      <xdr:colOff>404495</xdr:colOff>
      <xdr:row>37</xdr:row>
      <xdr:rowOff>379095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5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4782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38</xdr:row>
      <xdr:rowOff>114300</xdr:rowOff>
    </xdr:from>
    <xdr:to>
      <xdr:col>17</xdr:col>
      <xdr:colOff>394970</xdr:colOff>
      <xdr:row>38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5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38</xdr:row>
      <xdr:rowOff>114300</xdr:rowOff>
    </xdr:from>
    <xdr:to>
      <xdr:col>18</xdr:col>
      <xdr:colOff>394970</xdr:colOff>
      <xdr:row>38</xdr:row>
      <xdr:rowOff>388620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5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38</xdr:row>
      <xdr:rowOff>114300</xdr:rowOff>
    </xdr:from>
    <xdr:to>
      <xdr:col>19</xdr:col>
      <xdr:colOff>394970</xdr:colOff>
      <xdr:row>38</xdr:row>
      <xdr:rowOff>388620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5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38</xdr:row>
      <xdr:rowOff>114300</xdr:rowOff>
    </xdr:from>
    <xdr:to>
      <xdr:col>20</xdr:col>
      <xdr:colOff>394418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5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38</xdr:row>
      <xdr:rowOff>114300</xdr:rowOff>
    </xdr:from>
    <xdr:to>
      <xdr:col>21</xdr:col>
      <xdr:colOff>394418</xdr:colOff>
      <xdr:row>38</xdr:row>
      <xdr:rowOff>388620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5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38</xdr:row>
      <xdr:rowOff>114300</xdr:rowOff>
    </xdr:from>
    <xdr:to>
      <xdr:col>22</xdr:col>
      <xdr:colOff>394970</xdr:colOff>
      <xdr:row>38</xdr:row>
      <xdr:rowOff>388620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5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935450"/>
          <a:ext cx="274320" cy="27432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7</xdr:row>
      <xdr:rowOff>114300</xdr:rowOff>
    </xdr:from>
    <xdr:to>
      <xdr:col>7</xdr:col>
      <xdr:colOff>385445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8</xdr:row>
      <xdr:rowOff>104775</xdr:rowOff>
    </xdr:from>
    <xdr:to>
      <xdr:col>1</xdr:col>
      <xdr:colOff>385445</xdr:colOff>
      <xdr:row>8</xdr:row>
      <xdr:rowOff>379095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8</xdr:row>
      <xdr:rowOff>104775</xdr:rowOff>
    </xdr:from>
    <xdr:to>
      <xdr:col>2</xdr:col>
      <xdr:colOff>385445</xdr:colOff>
      <xdr:row>8</xdr:row>
      <xdr:rowOff>379095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8</xdr:row>
      <xdr:rowOff>104775</xdr:rowOff>
    </xdr:from>
    <xdr:to>
      <xdr:col>3</xdr:col>
      <xdr:colOff>385445</xdr:colOff>
      <xdr:row>8</xdr:row>
      <xdr:rowOff>379095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8</xdr:row>
      <xdr:rowOff>104775</xdr:rowOff>
    </xdr:from>
    <xdr:to>
      <xdr:col>4</xdr:col>
      <xdr:colOff>385445</xdr:colOff>
      <xdr:row>8</xdr:row>
      <xdr:rowOff>379095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8</xdr:row>
      <xdr:rowOff>104775</xdr:rowOff>
    </xdr:from>
    <xdr:to>
      <xdr:col>5</xdr:col>
      <xdr:colOff>384893</xdr:colOff>
      <xdr:row>8</xdr:row>
      <xdr:rowOff>379095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3981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8</xdr:row>
      <xdr:rowOff>104775</xdr:rowOff>
    </xdr:from>
    <xdr:to>
      <xdr:col>6</xdr:col>
      <xdr:colOff>384893</xdr:colOff>
      <xdr:row>8</xdr:row>
      <xdr:rowOff>379095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3981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8</xdr:row>
      <xdr:rowOff>114300</xdr:rowOff>
    </xdr:from>
    <xdr:to>
      <xdr:col>7</xdr:col>
      <xdr:colOff>385445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9</xdr:row>
      <xdr:rowOff>104775</xdr:rowOff>
    </xdr:from>
    <xdr:to>
      <xdr:col>1</xdr:col>
      <xdr:colOff>385445</xdr:colOff>
      <xdr:row>9</xdr:row>
      <xdr:rowOff>379095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9</xdr:row>
      <xdr:rowOff>104775</xdr:rowOff>
    </xdr:from>
    <xdr:to>
      <xdr:col>2</xdr:col>
      <xdr:colOff>385445</xdr:colOff>
      <xdr:row>9</xdr:row>
      <xdr:rowOff>379095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9</xdr:row>
      <xdr:rowOff>104775</xdr:rowOff>
    </xdr:from>
    <xdr:to>
      <xdr:col>3</xdr:col>
      <xdr:colOff>385445</xdr:colOff>
      <xdr:row>9</xdr:row>
      <xdr:rowOff>379095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9</xdr:row>
      <xdr:rowOff>104775</xdr:rowOff>
    </xdr:from>
    <xdr:to>
      <xdr:col>4</xdr:col>
      <xdr:colOff>385445</xdr:colOff>
      <xdr:row>9</xdr:row>
      <xdr:rowOff>379095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9</xdr:row>
      <xdr:rowOff>104775</xdr:rowOff>
    </xdr:from>
    <xdr:to>
      <xdr:col>5</xdr:col>
      <xdr:colOff>385445</xdr:colOff>
      <xdr:row>9</xdr:row>
      <xdr:rowOff>379095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9</xdr:row>
      <xdr:rowOff>104775</xdr:rowOff>
    </xdr:from>
    <xdr:to>
      <xdr:col>6</xdr:col>
      <xdr:colOff>384893</xdr:colOff>
      <xdr:row>9</xdr:row>
      <xdr:rowOff>379095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438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9</xdr:row>
      <xdr:rowOff>114300</xdr:rowOff>
    </xdr:from>
    <xdr:to>
      <xdr:col>7</xdr:col>
      <xdr:colOff>384893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10</xdr:row>
      <xdr:rowOff>104775</xdr:rowOff>
    </xdr:from>
    <xdr:to>
      <xdr:col>1</xdr:col>
      <xdr:colOff>385445</xdr:colOff>
      <xdr:row>10</xdr:row>
      <xdr:rowOff>379095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10</xdr:row>
      <xdr:rowOff>104775</xdr:rowOff>
    </xdr:from>
    <xdr:to>
      <xdr:col>2</xdr:col>
      <xdr:colOff>385445</xdr:colOff>
      <xdr:row>10</xdr:row>
      <xdr:rowOff>379095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10</xdr:row>
      <xdr:rowOff>104775</xdr:rowOff>
    </xdr:from>
    <xdr:to>
      <xdr:col>3</xdr:col>
      <xdr:colOff>385445</xdr:colOff>
      <xdr:row>10</xdr:row>
      <xdr:rowOff>379095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10</xdr:row>
      <xdr:rowOff>104775</xdr:rowOff>
    </xdr:from>
    <xdr:to>
      <xdr:col>4</xdr:col>
      <xdr:colOff>385445</xdr:colOff>
      <xdr:row>10</xdr:row>
      <xdr:rowOff>379095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10</xdr:row>
      <xdr:rowOff>104775</xdr:rowOff>
    </xdr:from>
    <xdr:to>
      <xdr:col>5</xdr:col>
      <xdr:colOff>385445</xdr:colOff>
      <xdr:row>10</xdr:row>
      <xdr:rowOff>379095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10</xdr:row>
      <xdr:rowOff>104775</xdr:rowOff>
    </xdr:from>
    <xdr:to>
      <xdr:col>6</xdr:col>
      <xdr:colOff>385445</xdr:colOff>
      <xdr:row>10</xdr:row>
      <xdr:rowOff>379095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10</xdr:row>
      <xdr:rowOff>114300</xdr:rowOff>
    </xdr:from>
    <xdr:to>
      <xdr:col>7</xdr:col>
      <xdr:colOff>385445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11</xdr:row>
      <xdr:rowOff>104775</xdr:rowOff>
    </xdr:from>
    <xdr:to>
      <xdr:col>1</xdr:col>
      <xdr:colOff>385445</xdr:colOff>
      <xdr:row>11</xdr:row>
      <xdr:rowOff>369570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53530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11</xdr:row>
      <xdr:rowOff>104775</xdr:rowOff>
    </xdr:from>
    <xdr:to>
      <xdr:col>2</xdr:col>
      <xdr:colOff>385445</xdr:colOff>
      <xdr:row>11</xdr:row>
      <xdr:rowOff>379095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353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11</xdr:row>
      <xdr:rowOff>104775</xdr:rowOff>
    </xdr:from>
    <xdr:to>
      <xdr:col>3</xdr:col>
      <xdr:colOff>385445</xdr:colOff>
      <xdr:row>11</xdr:row>
      <xdr:rowOff>379095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5353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11</xdr:row>
      <xdr:rowOff>104775</xdr:rowOff>
    </xdr:from>
    <xdr:to>
      <xdr:col>4</xdr:col>
      <xdr:colOff>385445</xdr:colOff>
      <xdr:row>11</xdr:row>
      <xdr:rowOff>379095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5353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11</xdr:row>
      <xdr:rowOff>104775</xdr:rowOff>
    </xdr:from>
    <xdr:to>
      <xdr:col>5</xdr:col>
      <xdr:colOff>385445</xdr:colOff>
      <xdr:row>11</xdr:row>
      <xdr:rowOff>379095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5353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11</xdr:row>
      <xdr:rowOff>104775</xdr:rowOff>
    </xdr:from>
    <xdr:to>
      <xdr:col>6</xdr:col>
      <xdr:colOff>384893</xdr:colOff>
      <xdr:row>11</xdr:row>
      <xdr:rowOff>379095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5353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11</xdr:row>
      <xdr:rowOff>114300</xdr:rowOff>
    </xdr:from>
    <xdr:to>
      <xdr:col>7</xdr:col>
      <xdr:colOff>384893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12</xdr:row>
      <xdr:rowOff>104775</xdr:rowOff>
    </xdr:from>
    <xdr:to>
      <xdr:col>1</xdr:col>
      <xdr:colOff>385445</xdr:colOff>
      <xdr:row>12</xdr:row>
      <xdr:rowOff>379095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5810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12</xdr:row>
      <xdr:rowOff>104775</xdr:rowOff>
    </xdr:from>
    <xdr:to>
      <xdr:col>2</xdr:col>
      <xdr:colOff>385445</xdr:colOff>
      <xdr:row>12</xdr:row>
      <xdr:rowOff>379095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810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7</xdr:row>
      <xdr:rowOff>114300</xdr:rowOff>
    </xdr:from>
    <xdr:to>
      <xdr:col>11</xdr:col>
      <xdr:colOff>394970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7</xdr:row>
      <xdr:rowOff>114300</xdr:rowOff>
    </xdr:from>
    <xdr:to>
      <xdr:col>12</xdr:col>
      <xdr:colOff>394970</xdr:colOff>
      <xdr:row>7</xdr:row>
      <xdr:rowOff>388620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7</xdr:row>
      <xdr:rowOff>114300</xdr:rowOff>
    </xdr:from>
    <xdr:to>
      <xdr:col>13</xdr:col>
      <xdr:colOff>394970</xdr:colOff>
      <xdr:row>7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7</xdr:row>
      <xdr:rowOff>114300</xdr:rowOff>
    </xdr:from>
    <xdr:to>
      <xdr:col>14</xdr:col>
      <xdr:colOff>394970</xdr:colOff>
      <xdr:row>7</xdr:row>
      <xdr:rowOff>388620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7</xdr:row>
      <xdr:rowOff>114300</xdr:rowOff>
    </xdr:from>
    <xdr:to>
      <xdr:col>15</xdr:col>
      <xdr:colOff>394418</xdr:colOff>
      <xdr:row>7</xdr:row>
      <xdr:rowOff>388620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8</xdr:row>
      <xdr:rowOff>114300</xdr:rowOff>
    </xdr:from>
    <xdr:to>
      <xdr:col>9</xdr:col>
      <xdr:colOff>394418</xdr:colOff>
      <xdr:row>8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8</xdr:row>
      <xdr:rowOff>114300</xdr:rowOff>
    </xdr:from>
    <xdr:to>
      <xdr:col>10</xdr:col>
      <xdr:colOff>394970</xdr:colOff>
      <xdr:row>8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8</xdr:row>
      <xdr:rowOff>114300</xdr:rowOff>
    </xdr:from>
    <xdr:to>
      <xdr:col>11</xdr:col>
      <xdr:colOff>394970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8</xdr:row>
      <xdr:rowOff>114300</xdr:rowOff>
    </xdr:from>
    <xdr:to>
      <xdr:col>12</xdr:col>
      <xdr:colOff>394970</xdr:colOff>
      <xdr:row>8</xdr:row>
      <xdr:rowOff>388620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8</xdr:row>
      <xdr:rowOff>114300</xdr:rowOff>
    </xdr:from>
    <xdr:to>
      <xdr:col>13</xdr:col>
      <xdr:colOff>394970</xdr:colOff>
      <xdr:row>8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8</xdr:row>
      <xdr:rowOff>114300</xdr:rowOff>
    </xdr:from>
    <xdr:to>
      <xdr:col>14</xdr:col>
      <xdr:colOff>394970</xdr:colOff>
      <xdr:row>8</xdr:row>
      <xdr:rowOff>388620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8</xdr:row>
      <xdr:rowOff>114300</xdr:rowOff>
    </xdr:from>
    <xdr:to>
      <xdr:col>15</xdr:col>
      <xdr:colOff>394970</xdr:colOff>
      <xdr:row>8</xdr:row>
      <xdr:rowOff>388620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9</xdr:row>
      <xdr:rowOff>114300</xdr:rowOff>
    </xdr:from>
    <xdr:to>
      <xdr:col>9</xdr:col>
      <xdr:colOff>394418</xdr:colOff>
      <xdr:row>9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9</xdr:row>
      <xdr:rowOff>114300</xdr:rowOff>
    </xdr:from>
    <xdr:to>
      <xdr:col>10</xdr:col>
      <xdr:colOff>394418</xdr:colOff>
      <xdr:row>9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9</xdr:row>
      <xdr:rowOff>114300</xdr:rowOff>
    </xdr:from>
    <xdr:to>
      <xdr:col>11</xdr:col>
      <xdr:colOff>394970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9</xdr:row>
      <xdr:rowOff>114300</xdr:rowOff>
    </xdr:from>
    <xdr:to>
      <xdr:col>12</xdr:col>
      <xdr:colOff>394970</xdr:colOff>
      <xdr:row>9</xdr:row>
      <xdr:rowOff>388620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9</xdr:row>
      <xdr:rowOff>114300</xdr:rowOff>
    </xdr:from>
    <xdr:to>
      <xdr:col>13</xdr:col>
      <xdr:colOff>394970</xdr:colOff>
      <xdr:row>9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9</xdr:row>
      <xdr:rowOff>114300</xdr:rowOff>
    </xdr:from>
    <xdr:to>
      <xdr:col>14</xdr:col>
      <xdr:colOff>394970</xdr:colOff>
      <xdr:row>9</xdr:row>
      <xdr:rowOff>388620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9</xdr:row>
      <xdr:rowOff>114300</xdr:rowOff>
    </xdr:from>
    <xdr:to>
      <xdr:col>15</xdr:col>
      <xdr:colOff>394970</xdr:colOff>
      <xdr:row>9</xdr:row>
      <xdr:rowOff>388620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10</xdr:row>
      <xdr:rowOff>114300</xdr:rowOff>
    </xdr:from>
    <xdr:to>
      <xdr:col>9</xdr:col>
      <xdr:colOff>394970</xdr:colOff>
      <xdr:row>10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</xdr:row>
      <xdr:rowOff>114300</xdr:rowOff>
    </xdr:from>
    <xdr:to>
      <xdr:col>10</xdr:col>
      <xdr:colOff>394970</xdr:colOff>
      <xdr:row>10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10</xdr:row>
      <xdr:rowOff>114300</xdr:rowOff>
    </xdr:from>
    <xdr:to>
      <xdr:col>11</xdr:col>
      <xdr:colOff>394970</xdr:colOff>
      <xdr:row>10</xdr:row>
      <xdr:rowOff>379095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9053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10</xdr:row>
      <xdr:rowOff>114300</xdr:rowOff>
    </xdr:from>
    <xdr:to>
      <xdr:col>12</xdr:col>
      <xdr:colOff>394970</xdr:colOff>
      <xdr:row>10</xdr:row>
      <xdr:rowOff>388620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10</xdr:row>
      <xdr:rowOff>114300</xdr:rowOff>
    </xdr:from>
    <xdr:to>
      <xdr:col>13</xdr:col>
      <xdr:colOff>394970</xdr:colOff>
      <xdr:row>10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10</xdr:row>
      <xdr:rowOff>114300</xdr:rowOff>
    </xdr:from>
    <xdr:to>
      <xdr:col>14</xdr:col>
      <xdr:colOff>394970</xdr:colOff>
      <xdr:row>10</xdr:row>
      <xdr:rowOff>388620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10</xdr:row>
      <xdr:rowOff>114300</xdr:rowOff>
    </xdr:from>
    <xdr:to>
      <xdr:col>15</xdr:col>
      <xdr:colOff>394970</xdr:colOff>
      <xdr:row>10</xdr:row>
      <xdr:rowOff>388620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11</xdr:row>
      <xdr:rowOff>114300</xdr:rowOff>
    </xdr:from>
    <xdr:to>
      <xdr:col>9</xdr:col>
      <xdr:colOff>394418</xdr:colOff>
      <xdr:row>11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11</xdr:row>
      <xdr:rowOff>114300</xdr:rowOff>
    </xdr:from>
    <xdr:to>
      <xdr:col>10</xdr:col>
      <xdr:colOff>394418</xdr:colOff>
      <xdr:row>11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7</xdr:row>
      <xdr:rowOff>114300</xdr:rowOff>
    </xdr:from>
    <xdr:to>
      <xdr:col>19</xdr:col>
      <xdr:colOff>404495</xdr:colOff>
      <xdr:row>7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7</xdr:row>
      <xdr:rowOff>114300</xdr:rowOff>
    </xdr:from>
    <xdr:to>
      <xdr:col>20</xdr:col>
      <xdr:colOff>404495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7</xdr:row>
      <xdr:rowOff>114300</xdr:rowOff>
    </xdr:from>
    <xdr:to>
      <xdr:col>21</xdr:col>
      <xdr:colOff>404495</xdr:colOff>
      <xdr:row>7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7</xdr:row>
      <xdr:rowOff>114300</xdr:rowOff>
    </xdr:from>
    <xdr:to>
      <xdr:col>22</xdr:col>
      <xdr:colOff>404495</xdr:colOff>
      <xdr:row>7</xdr:row>
      <xdr:rowOff>388620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7</xdr:row>
      <xdr:rowOff>133350</xdr:rowOff>
    </xdr:from>
    <xdr:to>
      <xdr:col>23</xdr:col>
      <xdr:colOff>404495</xdr:colOff>
      <xdr:row>7</xdr:row>
      <xdr:rowOff>407670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552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8</xdr:row>
      <xdr:rowOff>114300</xdr:rowOff>
    </xdr:from>
    <xdr:to>
      <xdr:col>17</xdr:col>
      <xdr:colOff>404495</xdr:colOff>
      <xdr:row>8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8</xdr:row>
      <xdr:rowOff>114300</xdr:rowOff>
    </xdr:from>
    <xdr:to>
      <xdr:col>18</xdr:col>
      <xdr:colOff>403943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8</xdr:row>
      <xdr:rowOff>114300</xdr:rowOff>
    </xdr:from>
    <xdr:to>
      <xdr:col>19</xdr:col>
      <xdr:colOff>403943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8</xdr:row>
      <xdr:rowOff>114300</xdr:rowOff>
    </xdr:from>
    <xdr:to>
      <xdr:col>20</xdr:col>
      <xdr:colOff>404495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8</xdr:row>
      <xdr:rowOff>114300</xdr:rowOff>
    </xdr:from>
    <xdr:to>
      <xdr:col>21</xdr:col>
      <xdr:colOff>404495</xdr:colOff>
      <xdr:row>8</xdr:row>
      <xdr:rowOff>388620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8</xdr:row>
      <xdr:rowOff>114300</xdr:rowOff>
    </xdr:from>
    <xdr:to>
      <xdr:col>22</xdr:col>
      <xdr:colOff>404495</xdr:colOff>
      <xdr:row>8</xdr:row>
      <xdr:rowOff>388620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8</xdr:row>
      <xdr:rowOff>133350</xdr:rowOff>
    </xdr:from>
    <xdr:to>
      <xdr:col>23</xdr:col>
      <xdr:colOff>404495</xdr:colOff>
      <xdr:row>8</xdr:row>
      <xdr:rowOff>407670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010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9</xdr:row>
      <xdr:rowOff>114300</xdr:rowOff>
    </xdr:from>
    <xdr:to>
      <xdr:col>17</xdr:col>
      <xdr:colOff>404495</xdr:colOff>
      <xdr:row>9</xdr:row>
      <xdr:rowOff>388620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9</xdr:row>
      <xdr:rowOff>114300</xdr:rowOff>
    </xdr:from>
    <xdr:to>
      <xdr:col>18</xdr:col>
      <xdr:colOff>403943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9</xdr:row>
      <xdr:rowOff>114300</xdr:rowOff>
    </xdr:from>
    <xdr:to>
      <xdr:col>19</xdr:col>
      <xdr:colOff>403943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9</xdr:row>
      <xdr:rowOff>114300</xdr:rowOff>
    </xdr:from>
    <xdr:to>
      <xdr:col>20</xdr:col>
      <xdr:colOff>404495</xdr:colOff>
      <xdr:row>9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9</xdr:row>
      <xdr:rowOff>114300</xdr:rowOff>
    </xdr:from>
    <xdr:to>
      <xdr:col>21</xdr:col>
      <xdr:colOff>404495</xdr:colOff>
      <xdr:row>9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9</xdr:row>
      <xdr:rowOff>114300</xdr:rowOff>
    </xdr:from>
    <xdr:to>
      <xdr:col>22</xdr:col>
      <xdr:colOff>404495</xdr:colOff>
      <xdr:row>9</xdr:row>
      <xdr:rowOff>388620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9</xdr:row>
      <xdr:rowOff>133350</xdr:rowOff>
    </xdr:from>
    <xdr:to>
      <xdr:col>23</xdr:col>
      <xdr:colOff>404495</xdr:colOff>
      <xdr:row>9</xdr:row>
      <xdr:rowOff>407670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467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10</xdr:row>
      <xdr:rowOff>114300</xdr:rowOff>
    </xdr:from>
    <xdr:to>
      <xdr:col>17</xdr:col>
      <xdr:colOff>404495</xdr:colOff>
      <xdr:row>10</xdr:row>
      <xdr:rowOff>388620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10</xdr:row>
      <xdr:rowOff>114300</xdr:rowOff>
    </xdr:from>
    <xdr:to>
      <xdr:col>18</xdr:col>
      <xdr:colOff>404495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10</xdr:row>
      <xdr:rowOff>114300</xdr:rowOff>
    </xdr:from>
    <xdr:to>
      <xdr:col>19</xdr:col>
      <xdr:colOff>404495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10</xdr:row>
      <xdr:rowOff>114300</xdr:rowOff>
    </xdr:from>
    <xdr:to>
      <xdr:col>20</xdr:col>
      <xdr:colOff>404495</xdr:colOff>
      <xdr:row>10</xdr:row>
      <xdr:rowOff>379095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49053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10</xdr:row>
      <xdr:rowOff>114300</xdr:rowOff>
    </xdr:from>
    <xdr:to>
      <xdr:col>21</xdr:col>
      <xdr:colOff>404495</xdr:colOff>
      <xdr:row>10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10</xdr:row>
      <xdr:rowOff>114300</xdr:rowOff>
    </xdr:from>
    <xdr:to>
      <xdr:col>22</xdr:col>
      <xdr:colOff>404495</xdr:colOff>
      <xdr:row>10</xdr:row>
      <xdr:rowOff>388620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10</xdr:row>
      <xdr:rowOff>133350</xdr:rowOff>
    </xdr:from>
    <xdr:to>
      <xdr:col>23</xdr:col>
      <xdr:colOff>404495</xdr:colOff>
      <xdr:row>10</xdr:row>
      <xdr:rowOff>407670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924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11</xdr:row>
      <xdr:rowOff>114300</xdr:rowOff>
    </xdr:from>
    <xdr:to>
      <xdr:col>17</xdr:col>
      <xdr:colOff>404495</xdr:colOff>
      <xdr:row>11</xdr:row>
      <xdr:rowOff>388620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11</xdr:row>
      <xdr:rowOff>114300</xdr:rowOff>
    </xdr:from>
    <xdr:to>
      <xdr:col>18</xdr:col>
      <xdr:colOff>403943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11</xdr:row>
      <xdr:rowOff>114300</xdr:rowOff>
    </xdr:from>
    <xdr:to>
      <xdr:col>19</xdr:col>
      <xdr:colOff>403943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11</xdr:row>
      <xdr:rowOff>114300</xdr:rowOff>
    </xdr:from>
    <xdr:to>
      <xdr:col>20</xdr:col>
      <xdr:colOff>404495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11</xdr:row>
      <xdr:rowOff>114300</xdr:rowOff>
    </xdr:from>
    <xdr:to>
      <xdr:col>21</xdr:col>
      <xdr:colOff>404495</xdr:colOff>
      <xdr:row>11</xdr:row>
      <xdr:rowOff>388620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16</xdr:row>
      <xdr:rowOff>114300</xdr:rowOff>
    </xdr:from>
    <xdr:to>
      <xdr:col>6</xdr:col>
      <xdr:colOff>375920</xdr:colOff>
      <xdr:row>16</xdr:row>
      <xdr:rowOff>388620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16</xdr:row>
      <xdr:rowOff>123825</xdr:rowOff>
    </xdr:from>
    <xdr:to>
      <xdr:col>7</xdr:col>
      <xdr:colOff>394970</xdr:colOff>
      <xdr:row>16</xdr:row>
      <xdr:rowOff>398145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400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17</xdr:row>
      <xdr:rowOff>114300</xdr:rowOff>
    </xdr:from>
    <xdr:to>
      <xdr:col>1</xdr:col>
      <xdr:colOff>375920</xdr:colOff>
      <xdr:row>17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17</xdr:row>
      <xdr:rowOff>114300</xdr:rowOff>
    </xdr:from>
    <xdr:to>
      <xdr:col>2</xdr:col>
      <xdr:colOff>375920</xdr:colOff>
      <xdr:row>17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17</xdr:row>
      <xdr:rowOff>114300</xdr:rowOff>
    </xdr:from>
    <xdr:to>
      <xdr:col>3</xdr:col>
      <xdr:colOff>375368</xdr:colOff>
      <xdr:row>17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17</xdr:row>
      <xdr:rowOff>114300</xdr:rowOff>
    </xdr:from>
    <xdr:to>
      <xdr:col>4</xdr:col>
      <xdr:colOff>375368</xdr:colOff>
      <xdr:row>17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17</xdr:row>
      <xdr:rowOff>114300</xdr:rowOff>
    </xdr:from>
    <xdr:to>
      <xdr:col>5</xdr:col>
      <xdr:colOff>375920</xdr:colOff>
      <xdr:row>17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17</xdr:row>
      <xdr:rowOff>114300</xdr:rowOff>
    </xdr:from>
    <xdr:to>
      <xdr:col>6</xdr:col>
      <xdr:colOff>375920</xdr:colOff>
      <xdr:row>17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17</xdr:row>
      <xdr:rowOff>123825</xdr:rowOff>
    </xdr:from>
    <xdr:to>
      <xdr:col>7</xdr:col>
      <xdr:colOff>394970</xdr:colOff>
      <xdr:row>17</xdr:row>
      <xdr:rowOff>398145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858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18</xdr:row>
      <xdr:rowOff>114300</xdr:rowOff>
    </xdr:from>
    <xdr:to>
      <xdr:col>1</xdr:col>
      <xdr:colOff>375920</xdr:colOff>
      <xdr:row>18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18</xdr:row>
      <xdr:rowOff>114300</xdr:rowOff>
    </xdr:from>
    <xdr:to>
      <xdr:col>2</xdr:col>
      <xdr:colOff>375920</xdr:colOff>
      <xdr:row>18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18</xdr:row>
      <xdr:rowOff>114300</xdr:rowOff>
    </xdr:from>
    <xdr:to>
      <xdr:col>3</xdr:col>
      <xdr:colOff>375920</xdr:colOff>
      <xdr:row>18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</xdr:row>
      <xdr:rowOff>114300</xdr:rowOff>
    </xdr:from>
    <xdr:to>
      <xdr:col>4</xdr:col>
      <xdr:colOff>375368</xdr:colOff>
      <xdr:row>18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18</xdr:row>
      <xdr:rowOff>114300</xdr:rowOff>
    </xdr:from>
    <xdr:to>
      <xdr:col>5</xdr:col>
      <xdr:colOff>375368</xdr:colOff>
      <xdr:row>18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18</xdr:row>
      <xdr:rowOff>114300</xdr:rowOff>
    </xdr:from>
    <xdr:to>
      <xdr:col>6</xdr:col>
      <xdr:colOff>375920</xdr:colOff>
      <xdr:row>18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18</xdr:row>
      <xdr:rowOff>123825</xdr:rowOff>
    </xdr:from>
    <xdr:to>
      <xdr:col>7</xdr:col>
      <xdr:colOff>394970</xdr:colOff>
      <xdr:row>18</xdr:row>
      <xdr:rowOff>398145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19</xdr:row>
      <xdr:rowOff>114300</xdr:rowOff>
    </xdr:from>
    <xdr:to>
      <xdr:col>1</xdr:col>
      <xdr:colOff>394970</xdr:colOff>
      <xdr:row>19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19</xdr:row>
      <xdr:rowOff>114300</xdr:rowOff>
    </xdr:from>
    <xdr:to>
      <xdr:col>2</xdr:col>
      <xdr:colOff>394970</xdr:colOff>
      <xdr:row>19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19</xdr:row>
      <xdr:rowOff>114300</xdr:rowOff>
    </xdr:from>
    <xdr:to>
      <xdr:col>3</xdr:col>
      <xdr:colOff>394970</xdr:colOff>
      <xdr:row>19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19</xdr:row>
      <xdr:rowOff>114300</xdr:rowOff>
    </xdr:from>
    <xdr:to>
      <xdr:col>4</xdr:col>
      <xdr:colOff>394970</xdr:colOff>
      <xdr:row>19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19</xdr:row>
      <xdr:rowOff>114300</xdr:rowOff>
    </xdr:from>
    <xdr:to>
      <xdr:col>5</xdr:col>
      <xdr:colOff>394970</xdr:colOff>
      <xdr:row>19</xdr:row>
      <xdr:rowOff>379095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87630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19</xdr:row>
      <xdr:rowOff>114300</xdr:rowOff>
    </xdr:from>
    <xdr:to>
      <xdr:col>6</xdr:col>
      <xdr:colOff>394970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19</xdr:row>
      <xdr:rowOff>123825</xdr:rowOff>
    </xdr:from>
    <xdr:to>
      <xdr:col>7</xdr:col>
      <xdr:colOff>394970</xdr:colOff>
      <xdr:row>19</xdr:row>
      <xdr:rowOff>398145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20</xdr:row>
      <xdr:rowOff>114300</xdr:rowOff>
    </xdr:from>
    <xdr:to>
      <xdr:col>1</xdr:col>
      <xdr:colOff>394970</xdr:colOff>
      <xdr:row>20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20</xdr:row>
      <xdr:rowOff>114300</xdr:rowOff>
    </xdr:from>
    <xdr:to>
      <xdr:col>2</xdr:col>
      <xdr:colOff>394970</xdr:colOff>
      <xdr:row>20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20</xdr:row>
      <xdr:rowOff>114300</xdr:rowOff>
    </xdr:from>
    <xdr:to>
      <xdr:col>3</xdr:col>
      <xdr:colOff>394970</xdr:colOff>
      <xdr:row>20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20</xdr:row>
      <xdr:rowOff>114300</xdr:rowOff>
    </xdr:from>
    <xdr:to>
      <xdr:col>4</xdr:col>
      <xdr:colOff>394418</xdr:colOff>
      <xdr:row>20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20</xdr:row>
      <xdr:rowOff>114300</xdr:rowOff>
    </xdr:from>
    <xdr:to>
      <xdr:col>5</xdr:col>
      <xdr:colOff>394418</xdr:colOff>
      <xdr:row>20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20</xdr:row>
      <xdr:rowOff>114300</xdr:rowOff>
    </xdr:from>
    <xdr:to>
      <xdr:col>6</xdr:col>
      <xdr:colOff>394970</xdr:colOff>
      <xdr:row>20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20</xdr:row>
      <xdr:rowOff>123825</xdr:rowOff>
    </xdr:from>
    <xdr:to>
      <xdr:col>7</xdr:col>
      <xdr:colOff>394970</xdr:colOff>
      <xdr:row>20</xdr:row>
      <xdr:rowOff>398145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16</xdr:row>
      <xdr:rowOff>114300</xdr:rowOff>
    </xdr:from>
    <xdr:to>
      <xdr:col>9</xdr:col>
      <xdr:colOff>394970</xdr:colOff>
      <xdr:row>16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16</xdr:row>
      <xdr:rowOff>114300</xdr:rowOff>
    </xdr:from>
    <xdr:to>
      <xdr:col>10</xdr:col>
      <xdr:colOff>394970</xdr:colOff>
      <xdr:row>16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16</xdr:row>
      <xdr:rowOff>114300</xdr:rowOff>
    </xdr:from>
    <xdr:to>
      <xdr:col>11</xdr:col>
      <xdr:colOff>394970</xdr:colOff>
      <xdr:row>16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16</xdr:row>
      <xdr:rowOff>114300</xdr:rowOff>
    </xdr:from>
    <xdr:to>
      <xdr:col>12</xdr:col>
      <xdr:colOff>394970</xdr:colOff>
      <xdr:row>16</xdr:row>
      <xdr:rowOff>388620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16</xdr:row>
      <xdr:rowOff>114300</xdr:rowOff>
    </xdr:from>
    <xdr:to>
      <xdr:col>13</xdr:col>
      <xdr:colOff>394418</xdr:colOff>
      <xdr:row>16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16</xdr:row>
      <xdr:rowOff>114300</xdr:rowOff>
    </xdr:from>
    <xdr:to>
      <xdr:col>14</xdr:col>
      <xdr:colOff>394418</xdr:colOff>
      <xdr:row>16</xdr:row>
      <xdr:rowOff>388620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16</xdr:row>
      <xdr:rowOff>95250</xdr:rowOff>
    </xdr:from>
    <xdr:to>
      <xdr:col>15</xdr:col>
      <xdr:colOff>394970</xdr:colOff>
      <xdr:row>16</xdr:row>
      <xdr:rowOff>369570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3723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17</xdr:row>
      <xdr:rowOff>114300</xdr:rowOff>
    </xdr:from>
    <xdr:to>
      <xdr:col>9</xdr:col>
      <xdr:colOff>394970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17</xdr:row>
      <xdr:rowOff>114300</xdr:rowOff>
    </xdr:from>
    <xdr:to>
      <xdr:col>10</xdr:col>
      <xdr:colOff>394970</xdr:colOff>
      <xdr:row>17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17</xdr:row>
      <xdr:rowOff>114300</xdr:rowOff>
    </xdr:from>
    <xdr:to>
      <xdr:col>11</xdr:col>
      <xdr:colOff>394970</xdr:colOff>
      <xdr:row>17</xdr:row>
      <xdr:rowOff>388620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17</xdr:row>
      <xdr:rowOff>114300</xdr:rowOff>
    </xdr:from>
    <xdr:to>
      <xdr:col>12</xdr:col>
      <xdr:colOff>394970</xdr:colOff>
      <xdr:row>17</xdr:row>
      <xdr:rowOff>388620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17</xdr:row>
      <xdr:rowOff>114300</xdr:rowOff>
    </xdr:from>
    <xdr:to>
      <xdr:col>13</xdr:col>
      <xdr:colOff>394418</xdr:colOff>
      <xdr:row>17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17</xdr:row>
      <xdr:rowOff>114300</xdr:rowOff>
    </xdr:from>
    <xdr:to>
      <xdr:col>14</xdr:col>
      <xdr:colOff>394418</xdr:colOff>
      <xdr:row>17</xdr:row>
      <xdr:rowOff>388620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17</xdr:row>
      <xdr:rowOff>95250</xdr:rowOff>
    </xdr:from>
    <xdr:to>
      <xdr:col>15</xdr:col>
      <xdr:colOff>394970</xdr:colOff>
      <xdr:row>17</xdr:row>
      <xdr:rowOff>369570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829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18</xdr:row>
      <xdr:rowOff>114300</xdr:rowOff>
    </xdr:from>
    <xdr:to>
      <xdr:col>9</xdr:col>
      <xdr:colOff>394970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18</xdr:row>
      <xdr:rowOff>114300</xdr:rowOff>
    </xdr:from>
    <xdr:to>
      <xdr:col>10</xdr:col>
      <xdr:colOff>394970</xdr:colOff>
      <xdr:row>18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18</xdr:row>
      <xdr:rowOff>114300</xdr:rowOff>
    </xdr:from>
    <xdr:to>
      <xdr:col>11</xdr:col>
      <xdr:colOff>394970</xdr:colOff>
      <xdr:row>18</xdr:row>
      <xdr:rowOff>388620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18</xdr:row>
      <xdr:rowOff>114300</xdr:rowOff>
    </xdr:from>
    <xdr:to>
      <xdr:col>12</xdr:col>
      <xdr:colOff>394970</xdr:colOff>
      <xdr:row>18</xdr:row>
      <xdr:rowOff>388620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18</xdr:row>
      <xdr:rowOff>114300</xdr:rowOff>
    </xdr:from>
    <xdr:to>
      <xdr:col>13</xdr:col>
      <xdr:colOff>394970</xdr:colOff>
      <xdr:row>18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18</xdr:row>
      <xdr:rowOff>114300</xdr:rowOff>
    </xdr:from>
    <xdr:to>
      <xdr:col>14</xdr:col>
      <xdr:colOff>394970</xdr:colOff>
      <xdr:row>18</xdr:row>
      <xdr:rowOff>388620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18</xdr:row>
      <xdr:rowOff>95250</xdr:rowOff>
    </xdr:from>
    <xdr:to>
      <xdr:col>15</xdr:col>
      <xdr:colOff>394970</xdr:colOff>
      <xdr:row>18</xdr:row>
      <xdr:rowOff>360045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2867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19</xdr:row>
      <xdr:rowOff>114300</xdr:rowOff>
    </xdr:from>
    <xdr:to>
      <xdr:col>9</xdr:col>
      <xdr:colOff>394970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19</xdr:row>
      <xdr:rowOff>114300</xdr:rowOff>
    </xdr:from>
    <xdr:to>
      <xdr:col>10</xdr:col>
      <xdr:colOff>394970</xdr:colOff>
      <xdr:row>19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19</xdr:row>
      <xdr:rowOff>114300</xdr:rowOff>
    </xdr:from>
    <xdr:to>
      <xdr:col>11</xdr:col>
      <xdr:colOff>394970</xdr:colOff>
      <xdr:row>19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19</xdr:row>
      <xdr:rowOff>114300</xdr:rowOff>
    </xdr:from>
    <xdr:to>
      <xdr:col>12</xdr:col>
      <xdr:colOff>394970</xdr:colOff>
      <xdr:row>19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19</xdr:row>
      <xdr:rowOff>114300</xdr:rowOff>
    </xdr:from>
    <xdr:to>
      <xdr:col>13</xdr:col>
      <xdr:colOff>394970</xdr:colOff>
      <xdr:row>19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19</xdr:row>
      <xdr:rowOff>114300</xdr:rowOff>
    </xdr:from>
    <xdr:to>
      <xdr:col>14</xdr:col>
      <xdr:colOff>394418</xdr:colOff>
      <xdr:row>19</xdr:row>
      <xdr:rowOff>388620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19</xdr:row>
      <xdr:rowOff>95250</xdr:rowOff>
    </xdr:from>
    <xdr:to>
      <xdr:col>15</xdr:col>
      <xdr:colOff>394418</xdr:colOff>
      <xdr:row>19</xdr:row>
      <xdr:rowOff>369570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7439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20</xdr:row>
      <xdr:rowOff>114300</xdr:rowOff>
    </xdr:from>
    <xdr:to>
      <xdr:col>9</xdr:col>
      <xdr:colOff>394970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20</xdr:row>
      <xdr:rowOff>114300</xdr:rowOff>
    </xdr:from>
    <xdr:to>
      <xdr:col>10</xdr:col>
      <xdr:colOff>394970</xdr:colOff>
      <xdr:row>20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20</xdr:row>
      <xdr:rowOff>114300</xdr:rowOff>
    </xdr:from>
    <xdr:to>
      <xdr:col>11</xdr:col>
      <xdr:colOff>394970</xdr:colOff>
      <xdr:row>20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16</xdr:row>
      <xdr:rowOff>114300</xdr:rowOff>
    </xdr:from>
    <xdr:to>
      <xdr:col>20</xdr:col>
      <xdr:colOff>375920</xdr:colOff>
      <xdr:row>16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16</xdr:row>
      <xdr:rowOff>114300</xdr:rowOff>
    </xdr:from>
    <xdr:to>
      <xdr:col>21</xdr:col>
      <xdr:colOff>375920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16</xdr:row>
      <xdr:rowOff>114300</xdr:rowOff>
    </xdr:from>
    <xdr:to>
      <xdr:col>22</xdr:col>
      <xdr:colOff>375368</xdr:colOff>
      <xdr:row>16</xdr:row>
      <xdr:rowOff>388620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16</xdr:row>
      <xdr:rowOff>114300</xdr:rowOff>
    </xdr:from>
    <xdr:to>
      <xdr:col>23</xdr:col>
      <xdr:colOff>413468</xdr:colOff>
      <xdr:row>16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17</xdr:row>
      <xdr:rowOff>114300</xdr:rowOff>
    </xdr:from>
    <xdr:to>
      <xdr:col>17</xdr:col>
      <xdr:colOff>375920</xdr:colOff>
      <xdr:row>17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17</xdr:row>
      <xdr:rowOff>114300</xdr:rowOff>
    </xdr:from>
    <xdr:to>
      <xdr:col>18</xdr:col>
      <xdr:colOff>375920</xdr:colOff>
      <xdr:row>17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17</xdr:row>
      <xdr:rowOff>114300</xdr:rowOff>
    </xdr:from>
    <xdr:to>
      <xdr:col>19</xdr:col>
      <xdr:colOff>375920</xdr:colOff>
      <xdr:row>17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17</xdr:row>
      <xdr:rowOff>114300</xdr:rowOff>
    </xdr:from>
    <xdr:to>
      <xdr:col>20</xdr:col>
      <xdr:colOff>375920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17</xdr:row>
      <xdr:rowOff>114300</xdr:rowOff>
    </xdr:from>
    <xdr:to>
      <xdr:col>21</xdr:col>
      <xdr:colOff>375920</xdr:colOff>
      <xdr:row>17</xdr:row>
      <xdr:rowOff>388620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17</xdr:row>
      <xdr:rowOff>114300</xdr:rowOff>
    </xdr:from>
    <xdr:to>
      <xdr:col>22</xdr:col>
      <xdr:colOff>375368</xdr:colOff>
      <xdr:row>17</xdr:row>
      <xdr:rowOff>388620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17</xdr:row>
      <xdr:rowOff>114300</xdr:rowOff>
    </xdr:from>
    <xdr:to>
      <xdr:col>23</xdr:col>
      <xdr:colOff>413468</xdr:colOff>
      <xdr:row>17</xdr:row>
      <xdr:rowOff>388620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18</xdr:row>
      <xdr:rowOff>114300</xdr:rowOff>
    </xdr:from>
    <xdr:to>
      <xdr:col>17</xdr:col>
      <xdr:colOff>375920</xdr:colOff>
      <xdr:row>18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18</xdr:row>
      <xdr:rowOff>114300</xdr:rowOff>
    </xdr:from>
    <xdr:to>
      <xdr:col>18</xdr:col>
      <xdr:colOff>375920</xdr:colOff>
      <xdr:row>18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18</xdr:row>
      <xdr:rowOff>114300</xdr:rowOff>
    </xdr:from>
    <xdr:to>
      <xdr:col>19</xdr:col>
      <xdr:colOff>375920</xdr:colOff>
      <xdr:row>18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18</xdr:row>
      <xdr:rowOff>114300</xdr:rowOff>
    </xdr:from>
    <xdr:to>
      <xdr:col>20</xdr:col>
      <xdr:colOff>375920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18</xdr:row>
      <xdr:rowOff>114300</xdr:rowOff>
    </xdr:from>
    <xdr:to>
      <xdr:col>21</xdr:col>
      <xdr:colOff>375920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18</xdr:row>
      <xdr:rowOff>114300</xdr:rowOff>
    </xdr:from>
    <xdr:to>
      <xdr:col>22</xdr:col>
      <xdr:colOff>375920</xdr:colOff>
      <xdr:row>18</xdr:row>
      <xdr:rowOff>388620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18</xdr:row>
      <xdr:rowOff>114300</xdr:rowOff>
    </xdr:from>
    <xdr:to>
      <xdr:col>23</xdr:col>
      <xdr:colOff>414020</xdr:colOff>
      <xdr:row>18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19</xdr:row>
      <xdr:rowOff>114300</xdr:rowOff>
    </xdr:from>
    <xdr:to>
      <xdr:col>17</xdr:col>
      <xdr:colOff>375920</xdr:colOff>
      <xdr:row>19</xdr:row>
      <xdr:rowOff>379095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87630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19</xdr:row>
      <xdr:rowOff>114300</xdr:rowOff>
    </xdr:from>
    <xdr:to>
      <xdr:col>18</xdr:col>
      <xdr:colOff>375920</xdr:colOff>
      <xdr:row>19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19</xdr:row>
      <xdr:rowOff>114300</xdr:rowOff>
    </xdr:from>
    <xdr:to>
      <xdr:col>19</xdr:col>
      <xdr:colOff>375920</xdr:colOff>
      <xdr:row>19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19</xdr:row>
      <xdr:rowOff>114300</xdr:rowOff>
    </xdr:from>
    <xdr:to>
      <xdr:col>20</xdr:col>
      <xdr:colOff>375920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19</xdr:row>
      <xdr:rowOff>114300</xdr:rowOff>
    </xdr:from>
    <xdr:to>
      <xdr:col>21</xdr:col>
      <xdr:colOff>375920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19</xdr:row>
      <xdr:rowOff>114300</xdr:rowOff>
    </xdr:from>
    <xdr:to>
      <xdr:col>22</xdr:col>
      <xdr:colOff>375920</xdr:colOff>
      <xdr:row>19</xdr:row>
      <xdr:rowOff>388620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139700</xdr:colOff>
      <xdr:row>19</xdr:row>
      <xdr:rowOff>114300</xdr:rowOff>
    </xdr:from>
    <xdr:to>
      <xdr:col>23</xdr:col>
      <xdr:colOff>413468</xdr:colOff>
      <xdr:row>19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82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20</xdr:row>
      <xdr:rowOff>114300</xdr:rowOff>
    </xdr:from>
    <xdr:to>
      <xdr:col>17</xdr:col>
      <xdr:colOff>375368</xdr:colOff>
      <xdr:row>20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20</xdr:row>
      <xdr:rowOff>114300</xdr:rowOff>
    </xdr:from>
    <xdr:to>
      <xdr:col>18</xdr:col>
      <xdr:colOff>375368</xdr:colOff>
      <xdr:row>20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20</xdr:row>
      <xdr:rowOff>114300</xdr:rowOff>
    </xdr:from>
    <xdr:to>
      <xdr:col>19</xdr:col>
      <xdr:colOff>375920</xdr:colOff>
      <xdr:row>20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20</xdr:row>
      <xdr:rowOff>114300</xdr:rowOff>
    </xdr:from>
    <xdr:to>
      <xdr:col>20</xdr:col>
      <xdr:colOff>375920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20</xdr:row>
      <xdr:rowOff>114300</xdr:rowOff>
    </xdr:from>
    <xdr:to>
      <xdr:col>21</xdr:col>
      <xdr:colOff>375920</xdr:colOff>
      <xdr:row>20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25</xdr:row>
      <xdr:rowOff>114300</xdr:rowOff>
    </xdr:from>
    <xdr:to>
      <xdr:col>6</xdr:col>
      <xdr:colOff>404495</xdr:colOff>
      <xdr:row>25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25</xdr:row>
      <xdr:rowOff>95250</xdr:rowOff>
    </xdr:from>
    <xdr:to>
      <xdr:col>7</xdr:col>
      <xdr:colOff>394970</xdr:colOff>
      <xdr:row>25</xdr:row>
      <xdr:rowOff>369570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229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26</xdr:row>
      <xdr:rowOff>114300</xdr:rowOff>
    </xdr:from>
    <xdr:to>
      <xdr:col>1</xdr:col>
      <xdr:colOff>403943</xdr:colOff>
      <xdr:row>26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26</xdr:row>
      <xdr:rowOff>114300</xdr:rowOff>
    </xdr:from>
    <xdr:to>
      <xdr:col>2</xdr:col>
      <xdr:colOff>403943</xdr:colOff>
      <xdr:row>26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26</xdr:row>
      <xdr:rowOff>114300</xdr:rowOff>
    </xdr:from>
    <xdr:to>
      <xdr:col>3</xdr:col>
      <xdr:colOff>404495</xdr:colOff>
      <xdr:row>26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26</xdr:row>
      <xdr:rowOff>114300</xdr:rowOff>
    </xdr:from>
    <xdr:to>
      <xdr:col>4</xdr:col>
      <xdr:colOff>404495</xdr:colOff>
      <xdr:row>26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26</xdr:row>
      <xdr:rowOff>114300</xdr:rowOff>
    </xdr:from>
    <xdr:to>
      <xdr:col>5</xdr:col>
      <xdr:colOff>404495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26</xdr:row>
      <xdr:rowOff>114300</xdr:rowOff>
    </xdr:from>
    <xdr:to>
      <xdr:col>6</xdr:col>
      <xdr:colOff>404495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26</xdr:row>
      <xdr:rowOff>95250</xdr:rowOff>
    </xdr:from>
    <xdr:to>
      <xdr:col>7</xdr:col>
      <xdr:colOff>394418</xdr:colOff>
      <xdr:row>26</xdr:row>
      <xdr:rowOff>369570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687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27</xdr:row>
      <xdr:rowOff>114300</xdr:rowOff>
    </xdr:from>
    <xdr:to>
      <xdr:col>1</xdr:col>
      <xdr:colOff>403943</xdr:colOff>
      <xdr:row>27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27</xdr:row>
      <xdr:rowOff>114300</xdr:rowOff>
    </xdr:from>
    <xdr:to>
      <xdr:col>2</xdr:col>
      <xdr:colOff>404495</xdr:colOff>
      <xdr:row>27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27</xdr:row>
      <xdr:rowOff>114300</xdr:rowOff>
    </xdr:from>
    <xdr:to>
      <xdr:col>3</xdr:col>
      <xdr:colOff>404495</xdr:colOff>
      <xdr:row>27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27</xdr:row>
      <xdr:rowOff>114300</xdr:rowOff>
    </xdr:from>
    <xdr:to>
      <xdr:col>4</xdr:col>
      <xdr:colOff>404495</xdr:colOff>
      <xdr:row>27</xdr:row>
      <xdr:rowOff>388620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27</xdr:row>
      <xdr:rowOff>114300</xdr:rowOff>
    </xdr:from>
    <xdr:to>
      <xdr:col>5</xdr:col>
      <xdr:colOff>404495</xdr:colOff>
      <xdr:row>27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27</xdr:row>
      <xdr:rowOff>114300</xdr:rowOff>
    </xdr:from>
    <xdr:to>
      <xdr:col>6</xdr:col>
      <xdr:colOff>404495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27</xdr:row>
      <xdr:rowOff>95250</xdr:rowOff>
    </xdr:from>
    <xdr:to>
      <xdr:col>7</xdr:col>
      <xdr:colOff>394970</xdr:colOff>
      <xdr:row>27</xdr:row>
      <xdr:rowOff>369570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144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28</xdr:row>
      <xdr:rowOff>114300</xdr:rowOff>
    </xdr:from>
    <xdr:to>
      <xdr:col>1</xdr:col>
      <xdr:colOff>404495</xdr:colOff>
      <xdr:row>28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28</xdr:row>
      <xdr:rowOff>114300</xdr:rowOff>
    </xdr:from>
    <xdr:to>
      <xdr:col>2</xdr:col>
      <xdr:colOff>404495</xdr:colOff>
      <xdr:row>28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28</xdr:row>
      <xdr:rowOff>114300</xdr:rowOff>
    </xdr:from>
    <xdr:to>
      <xdr:col>3</xdr:col>
      <xdr:colOff>404495</xdr:colOff>
      <xdr:row>28</xdr:row>
      <xdr:rowOff>379095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26206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28</xdr:row>
      <xdr:rowOff>114300</xdr:rowOff>
    </xdr:from>
    <xdr:to>
      <xdr:col>4</xdr:col>
      <xdr:colOff>404495</xdr:colOff>
      <xdr:row>28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28</xdr:row>
      <xdr:rowOff>114300</xdr:rowOff>
    </xdr:from>
    <xdr:to>
      <xdr:col>5</xdr:col>
      <xdr:colOff>404495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28</xdr:row>
      <xdr:rowOff>114300</xdr:rowOff>
    </xdr:from>
    <xdr:to>
      <xdr:col>6</xdr:col>
      <xdr:colOff>404495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28</xdr:row>
      <xdr:rowOff>95250</xdr:rowOff>
    </xdr:from>
    <xdr:to>
      <xdr:col>7</xdr:col>
      <xdr:colOff>394970</xdr:colOff>
      <xdr:row>28</xdr:row>
      <xdr:rowOff>369570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601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29</xdr:row>
      <xdr:rowOff>114300</xdr:rowOff>
    </xdr:from>
    <xdr:to>
      <xdr:col>1</xdr:col>
      <xdr:colOff>404495</xdr:colOff>
      <xdr:row>29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29</xdr:row>
      <xdr:rowOff>114300</xdr:rowOff>
    </xdr:from>
    <xdr:to>
      <xdr:col>2</xdr:col>
      <xdr:colOff>403943</xdr:colOff>
      <xdr:row>29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29</xdr:row>
      <xdr:rowOff>114300</xdr:rowOff>
    </xdr:from>
    <xdr:to>
      <xdr:col>3</xdr:col>
      <xdr:colOff>403943</xdr:colOff>
      <xdr:row>29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29</xdr:row>
      <xdr:rowOff>114300</xdr:rowOff>
    </xdr:from>
    <xdr:to>
      <xdr:col>4</xdr:col>
      <xdr:colOff>404495</xdr:colOff>
      <xdr:row>29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29</xdr:row>
      <xdr:rowOff>114300</xdr:rowOff>
    </xdr:from>
    <xdr:to>
      <xdr:col>5</xdr:col>
      <xdr:colOff>404495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29</xdr:row>
      <xdr:rowOff>114300</xdr:rowOff>
    </xdr:from>
    <xdr:to>
      <xdr:col>6</xdr:col>
      <xdr:colOff>404495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29</xdr:row>
      <xdr:rowOff>95250</xdr:rowOff>
    </xdr:from>
    <xdr:to>
      <xdr:col>7</xdr:col>
      <xdr:colOff>394970</xdr:colOff>
      <xdr:row>29</xdr:row>
      <xdr:rowOff>369570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3058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30</xdr:row>
      <xdr:rowOff>114300</xdr:rowOff>
    </xdr:from>
    <xdr:to>
      <xdr:col>1</xdr:col>
      <xdr:colOff>404495</xdr:colOff>
      <xdr:row>30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13535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25</xdr:row>
      <xdr:rowOff>114300</xdr:rowOff>
    </xdr:from>
    <xdr:to>
      <xdr:col>10</xdr:col>
      <xdr:colOff>375368</xdr:colOff>
      <xdr:row>25</xdr:row>
      <xdr:rowOff>388620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6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25</xdr:row>
      <xdr:rowOff>114300</xdr:rowOff>
    </xdr:from>
    <xdr:to>
      <xdr:col>11</xdr:col>
      <xdr:colOff>375368</xdr:colOff>
      <xdr:row>25</xdr:row>
      <xdr:rowOff>388620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6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25</xdr:row>
      <xdr:rowOff>114300</xdr:rowOff>
    </xdr:from>
    <xdr:to>
      <xdr:col>12</xdr:col>
      <xdr:colOff>375920</xdr:colOff>
      <xdr:row>25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6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25</xdr:row>
      <xdr:rowOff>114300</xdr:rowOff>
    </xdr:from>
    <xdr:to>
      <xdr:col>13</xdr:col>
      <xdr:colOff>375920</xdr:colOff>
      <xdr:row>25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6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25</xdr:row>
      <xdr:rowOff>114300</xdr:rowOff>
    </xdr:from>
    <xdr:to>
      <xdr:col>14</xdr:col>
      <xdr:colOff>375920</xdr:colOff>
      <xdr:row>25</xdr:row>
      <xdr:rowOff>388620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6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25</xdr:row>
      <xdr:rowOff>104775</xdr:rowOff>
    </xdr:from>
    <xdr:to>
      <xdr:col>15</xdr:col>
      <xdr:colOff>394970</xdr:colOff>
      <xdr:row>25</xdr:row>
      <xdr:rowOff>379095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6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1239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26</xdr:row>
      <xdr:rowOff>114300</xdr:rowOff>
    </xdr:from>
    <xdr:to>
      <xdr:col>9</xdr:col>
      <xdr:colOff>375920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6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26</xdr:row>
      <xdr:rowOff>114300</xdr:rowOff>
    </xdr:from>
    <xdr:to>
      <xdr:col>10</xdr:col>
      <xdr:colOff>375368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6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26</xdr:row>
      <xdr:rowOff>114300</xdr:rowOff>
    </xdr:from>
    <xdr:to>
      <xdr:col>11</xdr:col>
      <xdr:colOff>375368</xdr:colOff>
      <xdr:row>26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6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26</xdr:row>
      <xdr:rowOff>114300</xdr:rowOff>
    </xdr:from>
    <xdr:to>
      <xdr:col>12</xdr:col>
      <xdr:colOff>375920</xdr:colOff>
      <xdr:row>26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6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26</xdr:row>
      <xdr:rowOff>114300</xdr:rowOff>
    </xdr:from>
    <xdr:to>
      <xdr:col>13</xdr:col>
      <xdr:colOff>375920</xdr:colOff>
      <xdr:row>26</xdr:row>
      <xdr:rowOff>388620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26</xdr:row>
      <xdr:rowOff>114300</xdr:rowOff>
    </xdr:from>
    <xdr:to>
      <xdr:col>14</xdr:col>
      <xdr:colOff>375920</xdr:colOff>
      <xdr:row>26</xdr:row>
      <xdr:rowOff>388620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26</xdr:row>
      <xdr:rowOff>104775</xdr:rowOff>
    </xdr:from>
    <xdr:to>
      <xdr:col>15</xdr:col>
      <xdr:colOff>394970</xdr:colOff>
      <xdr:row>26</xdr:row>
      <xdr:rowOff>379095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6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27</xdr:row>
      <xdr:rowOff>114300</xdr:rowOff>
    </xdr:from>
    <xdr:to>
      <xdr:col>9</xdr:col>
      <xdr:colOff>375920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6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27</xdr:row>
      <xdr:rowOff>114300</xdr:rowOff>
    </xdr:from>
    <xdr:to>
      <xdr:col>10</xdr:col>
      <xdr:colOff>375920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6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27</xdr:row>
      <xdr:rowOff>114300</xdr:rowOff>
    </xdr:from>
    <xdr:to>
      <xdr:col>11</xdr:col>
      <xdr:colOff>375920</xdr:colOff>
      <xdr:row>27</xdr:row>
      <xdr:rowOff>388620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6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27</xdr:row>
      <xdr:rowOff>114300</xdr:rowOff>
    </xdr:from>
    <xdr:to>
      <xdr:col>12</xdr:col>
      <xdr:colOff>375920</xdr:colOff>
      <xdr:row>27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6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27</xdr:row>
      <xdr:rowOff>114300</xdr:rowOff>
    </xdr:from>
    <xdr:to>
      <xdr:col>13</xdr:col>
      <xdr:colOff>375920</xdr:colOff>
      <xdr:row>27</xdr:row>
      <xdr:rowOff>379095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6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21634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27</xdr:row>
      <xdr:rowOff>114300</xdr:rowOff>
    </xdr:from>
    <xdr:to>
      <xdr:col>14</xdr:col>
      <xdr:colOff>375920</xdr:colOff>
      <xdr:row>27</xdr:row>
      <xdr:rowOff>388620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6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27</xdr:row>
      <xdr:rowOff>104775</xdr:rowOff>
    </xdr:from>
    <xdr:to>
      <xdr:col>15</xdr:col>
      <xdr:colOff>394970</xdr:colOff>
      <xdr:row>27</xdr:row>
      <xdr:rowOff>379095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6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28</xdr:row>
      <xdr:rowOff>114300</xdr:rowOff>
    </xdr:from>
    <xdr:to>
      <xdr:col>9</xdr:col>
      <xdr:colOff>375920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6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28</xdr:row>
      <xdr:rowOff>114300</xdr:rowOff>
    </xdr:from>
    <xdr:to>
      <xdr:col>10</xdr:col>
      <xdr:colOff>375920</xdr:colOff>
      <xdr:row>28</xdr:row>
      <xdr:rowOff>388620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6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28</xdr:row>
      <xdr:rowOff>114300</xdr:rowOff>
    </xdr:from>
    <xdr:to>
      <xdr:col>11</xdr:col>
      <xdr:colOff>375920</xdr:colOff>
      <xdr:row>28</xdr:row>
      <xdr:rowOff>388620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6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28</xdr:row>
      <xdr:rowOff>114300</xdr:rowOff>
    </xdr:from>
    <xdr:to>
      <xdr:col>12</xdr:col>
      <xdr:colOff>375368</xdr:colOff>
      <xdr:row>28</xdr:row>
      <xdr:rowOff>388620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6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28</xdr:row>
      <xdr:rowOff>114300</xdr:rowOff>
    </xdr:from>
    <xdr:to>
      <xdr:col>13</xdr:col>
      <xdr:colOff>375368</xdr:colOff>
      <xdr:row>28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6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28</xdr:row>
      <xdr:rowOff>114300</xdr:rowOff>
    </xdr:from>
    <xdr:to>
      <xdr:col>14</xdr:col>
      <xdr:colOff>375920</xdr:colOff>
      <xdr:row>28</xdr:row>
      <xdr:rowOff>388620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6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28</xdr:row>
      <xdr:rowOff>104775</xdr:rowOff>
    </xdr:from>
    <xdr:to>
      <xdr:col>15</xdr:col>
      <xdr:colOff>394970</xdr:colOff>
      <xdr:row>28</xdr:row>
      <xdr:rowOff>379095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6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29</xdr:row>
      <xdr:rowOff>114300</xdr:rowOff>
    </xdr:from>
    <xdr:to>
      <xdr:col>9</xdr:col>
      <xdr:colOff>375920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6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29</xdr:row>
      <xdr:rowOff>114300</xdr:rowOff>
    </xdr:from>
    <xdr:to>
      <xdr:col>10</xdr:col>
      <xdr:colOff>375920</xdr:colOff>
      <xdr:row>29</xdr:row>
      <xdr:rowOff>388620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6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29</xdr:row>
      <xdr:rowOff>114300</xdr:rowOff>
    </xdr:from>
    <xdr:to>
      <xdr:col>11</xdr:col>
      <xdr:colOff>375368</xdr:colOff>
      <xdr:row>29</xdr:row>
      <xdr:rowOff>388620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6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29</xdr:row>
      <xdr:rowOff>114300</xdr:rowOff>
    </xdr:from>
    <xdr:to>
      <xdr:col>12</xdr:col>
      <xdr:colOff>375368</xdr:colOff>
      <xdr:row>29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6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25</xdr:row>
      <xdr:rowOff>114300</xdr:rowOff>
    </xdr:from>
    <xdr:to>
      <xdr:col>21</xdr:col>
      <xdr:colOff>404495</xdr:colOff>
      <xdr:row>25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6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25</xdr:row>
      <xdr:rowOff>114300</xdr:rowOff>
    </xdr:from>
    <xdr:to>
      <xdr:col>22</xdr:col>
      <xdr:colOff>404495</xdr:colOff>
      <xdr:row>25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6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25</xdr:row>
      <xdr:rowOff>114300</xdr:rowOff>
    </xdr:from>
    <xdr:to>
      <xdr:col>23</xdr:col>
      <xdr:colOff>404495</xdr:colOff>
      <xdr:row>25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6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26</xdr:row>
      <xdr:rowOff>114300</xdr:rowOff>
    </xdr:from>
    <xdr:to>
      <xdr:col>17</xdr:col>
      <xdr:colOff>404495</xdr:colOff>
      <xdr:row>26</xdr:row>
      <xdr:rowOff>388620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6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26</xdr:row>
      <xdr:rowOff>114300</xdr:rowOff>
    </xdr:from>
    <xdr:to>
      <xdr:col>18</xdr:col>
      <xdr:colOff>404495</xdr:colOff>
      <xdr:row>26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6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26</xdr:row>
      <xdr:rowOff>114300</xdr:rowOff>
    </xdr:from>
    <xdr:to>
      <xdr:col>19</xdr:col>
      <xdr:colOff>403943</xdr:colOff>
      <xdr:row>26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6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26</xdr:row>
      <xdr:rowOff>114300</xdr:rowOff>
    </xdr:from>
    <xdr:to>
      <xdr:col>20</xdr:col>
      <xdr:colOff>403943</xdr:colOff>
      <xdr:row>26</xdr:row>
      <xdr:rowOff>388620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6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26</xdr:row>
      <xdr:rowOff>114300</xdr:rowOff>
    </xdr:from>
    <xdr:to>
      <xdr:col>21</xdr:col>
      <xdr:colOff>404495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6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26</xdr:row>
      <xdr:rowOff>114300</xdr:rowOff>
    </xdr:from>
    <xdr:to>
      <xdr:col>22</xdr:col>
      <xdr:colOff>404495</xdr:colOff>
      <xdr:row>26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6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26</xdr:row>
      <xdr:rowOff>114300</xdr:rowOff>
    </xdr:from>
    <xdr:to>
      <xdr:col>23</xdr:col>
      <xdr:colOff>404495</xdr:colOff>
      <xdr:row>26</xdr:row>
      <xdr:rowOff>388620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6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27</xdr:row>
      <xdr:rowOff>114300</xdr:rowOff>
    </xdr:from>
    <xdr:to>
      <xdr:col>17</xdr:col>
      <xdr:colOff>404495</xdr:colOff>
      <xdr:row>27</xdr:row>
      <xdr:rowOff>388620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6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27</xdr:row>
      <xdr:rowOff>114300</xdr:rowOff>
    </xdr:from>
    <xdr:to>
      <xdr:col>18</xdr:col>
      <xdr:colOff>404495</xdr:colOff>
      <xdr:row>27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6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27</xdr:row>
      <xdr:rowOff>114300</xdr:rowOff>
    </xdr:from>
    <xdr:to>
      <xdr:col>19</xdr:col>
      <xdr:colOff>404495</xdr:colOff>
      <xdr:row>27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6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27</xdr:row>
      <xdr:rowOff>114300</xdr:rowOff>
    </xdr:from>
    <xdr:to>
      <xdr:col>20</xdr:col>
      <xdr:colOff>404495</xdr:colOff>
      <xdr:row>27</xdr:row>
      <xdr:rowOff>388620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6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27</xdr:row>
      <xdr:rowOff>114300</xdr:rowOff>
    </xdr:from>
    <xdr:to>
      <xdr:col>21</xdr:col>
      <xdr:colOff>404495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27</xdr:row>
      <xdr:rowOff>114300</xdr:rowOff>
    </xdr:from>
    <xdr:to>
      <xdr:col>22</xdr:col>
      <xdr:colOff>404495</xdr:colOff>
      <xdr:row>27</xdr:row>
      <xdr:rowOff>379095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6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21634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27</xdr:row>
      <xdr:rowOff>114300</xdr:rowOff>
    </xdr:from>
    <xdr:to>
      <xdr:col>23</xdr:col>
      <xdr:colOff>404495</xdr:colOff>
      <xdr:row>27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6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28</xdr:row>
      <xdr:rowOff>114300</xdr:rowOff>
    </xdr:from>
    <xdr:to>
      <xdr:col>17</xdr:col>
      <xdr:colOff>404495</xdr:colOff>
      <xdr:row>28</xdr:row>
      <xdr:rowOff>388620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6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28</xdr:row>
      <xdr:rowOff>114300</xdr:rowOff>
    </xdr:from>
    <xdr:to>
      <xdr:col>18</xdr:col>
      <xdr:colOff>404495</xdr:colOff>
      <xdr:row>28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6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28</xdr:row>
      <xdr:rowOff>114300</xdr:rowOff>
    </xdr:from>
    <xdr:to>
      <xdr:col>19</xdr:col>
      <xdr:colOff>404495</xdr:colOff>
      <xdr:row>28</xdr:row>
      <xdr:rowOff>388620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6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28</xdr:row>
      <xdr:rowOff>114300</xdr:rowOff>
    </xdr:from>
    <xdr:to>
      <xdr:col>20</xdr:col>
      <xdr:colOff>404495</xdr:colOff>
      <xdr:row>28</xdr:row>
      <xdr:rowOff>388620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28</xdr:row>
      <xdr:rowOff>114300</xdr:rowOff>
    </xdr:from>
    <xdr:to>
      <xdr:col>21</xdr:col>
      <xdr:colOff>403943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28</xdr:row>
      <xdr:rowOff>114300</xdr:rowOff>
    </xdr:from>
    <xdr:to>
      <xdr:col>22</xdr:col>
      <xdr:colOff>403943</xdr:colOff>
      <xdr:row>28</xdr:row>
      <xdr:rowOff>388620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6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28</xdr:row>
      <xdr:rowOff>114300</xdr:rowOff>
    </xdr:from>
    <xdr:to>
      <xdr:col>23</xdr:col>
      <xdr:colOff>404495</xdr:colOff>
      <xdr:row>28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6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29</xdr:row>
      <xdr:rowOff>114300</xdr:rowOff>
    </xdr:from>
    <xdr:to>
      <xdr:col>17</xdr:col>
      <xdr:colOff>404495</xdr:colOff>
      <xdr:row>29</xdr:row>
      <xdr:rowOff>388620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6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29</xdr:row>
      <xdr:rowOff>114300</xdr:rowOff>
    </xdr:from>
    <xdr:to>
      <xdr:col>18</xdr:col>
      <xdr:colOff>404495</xdr:colOff>
      <xdr:row>29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6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29</xdr:row>
      <xdr:rowOff>114300</xdr:rowOff>
    </xdr:from>
    <xdr:to>
      <xdr:col>19</xdr:col>
      <xdr:colOff>404495</xdr:colOff>
      <xdr:row>29</xdr:row>
      <xdr:rowOff>388620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6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29</xdr:row>
      <xdr:rowOff>114300</xdr:rowOff>
    </xdr:from>
    <xdr:to>
      <xdr:col>20</xdr:col>
      <xdr:colOff>404495</xdr:colOff>
      <xdr:row>29</xdr:row>
      <xdr:rowOff>388620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6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29</xdr:row>
      <xdr:rowOff>114300</xdr:rowOff>
    </xdr:from>
    <xdr:to>
      <xdr:col>21</xdr:col>
      <xdr:colOff>403943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6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29</xdr:row>
      <xdr:rowOff>114300</xdr:rowOff>
    </xdr:from>
    <xdr:to>
      <xdr:col>22</xdr:col>
      <xdr:colOff>403943</xdr:colOff>
      <xdr:row>29</xdr:row>
      <xdr:rowOff>388620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6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34</xdr:row>
      <xdr:rowOff>114300</xdr:rowOff>
    </xdr:from>
    <xdr:to>
      <xdr:col>7</xdr:col>
      <xdr:colOff>394970</xdr:colOff>
      <xdr:row>34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6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35</xdr:row>
      <xdr:rowOff>114300</xdr:rowOff>
    </xdr:from>
    <xdr:to>
      <xdr:col>1</xdr:col>
      <xdr:colOff>375920</xdr:colOff>
      <xdr:row>35</xdr:row>
      <xdr:rowOff>388620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6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35</xdr:row>
      <xdr:rowOff>114300</xdr:rowOff>
    </xdr:from>
    <xdr:to>
      <xdr:col>2</xdr:col>
      <xdr:colOff>375920</xdr:colOff>
      <xdr:row>35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6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35</xdr:row>
      <xdr:rowOff>114300</xdr:rowOff>
    </xdr:from>
    <xdr:to>
      <xdr:col>3</xdr:col>
      <xdr:colOff>375920</xdr:colOff>
      <xdr:row>35</xdr:row>
      <xdr:rowOff>388620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6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35</xdr:row>
      <xdr:rowOff>114300</xdr:rowOff>
    </xdr:from>
    <xdr:to>
      <xdr:col>4</xdr:col>
      <xdr:colOff>375920</xdr:colOff>
      <xdr:row>35</xdr:row>
      <xdr:rowOff>388620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6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35</xdr:row>
      <xdr:rowOff>114300</xdr:rowOff>
    </xdr:from>
    <xdr:to>
      <xdr:col>5</xdr:col>
      <xdr:colOff>375368</xdr:colOff>
      <xdr:row>35</xdr:row>
      <xdr:rowOff>388620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6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35</xdr:row>
      <xdr:rowOff>114300</xdr:rowOff>
    </xdr:from>
    <xdr:to>
      <xdr:col>6</xdr:col>
      <xdr:colOff>375368</xdr:colOff>
      <xdr:row>35</xdr:row>
      <xdr:rowOff>388620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6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35</xdr:row>
      <xdr:rowOff>114300</xdr:rowOff>
    </xdr:from>
    <xdr:to>
      <xdr:col>7</xdr:col>
      <xdr:colOff>394970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36</xdr:row>
      <xdr:rowOff>114300</xdr:rowOff>
    </xdr:from>
    <xdr:to>
      <xdr:col>1</xdr:col>
      <xdr:colOff>375920</xdr:colOff>
      <xdr:row>36</xdr:row>
      <xdr:rowOff>388620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6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36</xdr:row>
      <xdr:rowOff>114300</xdr:rowOff>
    </xdr:from>
    <xdr:to>
      <xdr:col>2</xdr:col>
      <xdr:colOff>375920</xdr:colOff>
      <xdr:row>36</xdr:row>
      <xdr:rowOff>388620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6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36</xdr:row>
      <xdr:rowOff>114300</xdr:rowOff>
    </xdr:from>
    <xdr:to>
      <xdr:col>3</xdr:col>
      <xdr:colOff>375920</xdr:colOff>
      <xdr:row>36</xdr:row>
      <xdr:rowOff>388620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6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36</xdr:row>
      <xdr:rowOff>114300</xdr:rowOff>
    </xdr:from>
    <xdr:to>
      <xdr:col>4</xdr:col>
      <xdr:colOff>375920</xdr:colOff>
      <xdr:row>36</xdr:row>
      <xdr:rowOff>388620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6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36</xdr:row>
      <xdr:rowOff>114300</xdr:rowOff>
    </xdr:from>
    <xdr:to>
      <xdr:col>5</xdr:col>
      <xdr:colOff>375920</xdr:colOff>
      <xdr:row>36</xdr:row>
      <xdr:rowOff>388620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6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36</xdr:row>
      <xdr:rowOff>114300</xdr:rowOff>
    </xdr:from>
    <xdr:to>
      <xdr:col>6</xdr:col>
      <xdr:colOff>375920</xdr:colOff>
      <xdr:row>36</xdr:row>
      <xdr:rowOff>388620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6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36</xdr:row>
      <xdr:rowOff>114300</xdr:rowOff>
    </xdr:from>
    <xdr:to>
      <xdr:col>7</xdr:col>
      <xdr:colOff>394970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6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37</xdr:row>
      <xdr:rowOff>114300</xdr:rowOff>
    </xdr:from>
    <xdr:to>
      <xdr:col>1</xdr:col>
      <xdr:colOff>375920</xdr:colOff>
      <xdr:row>37</xdr:row>
      <xdr:rowOff>379095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6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4782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37</xdr:row>
      <xdr:rowOff>114300</xdr:rowOff>
    </xdr:from>
    <xdr:to>
      <xdr:col>2</xdr:col>
      <xdr:colOff>375920</xdr:colOff>
      <xdr:row>37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6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37</xdr:row>
      <xdr:rowOff>114300</xdr:rowOff>
    </xdr:from>
    <xdr:to>
      <xdr:col>3</xdr:col>
      <xdr:colOff>375920</xdr:colOff>
      <xdr:row>37</xdr:row>
      <xdr:rowOff>388620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6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37</xdr:row>
      <xdr:rowOff>114300</xdr:rowOff>
    </xdr:from>
    <xdr:to>
      <xdr:col>4</xdr:col>
      <xdr:colOff>375920</xdr:colOff>
      <xdr:row>37</xdr:row>
      <xdr:rowOff>388620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6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37</xdr:row>
      <xdr:rowOff>114300</xdr:rowOff>
    </xdr:from>
    <xdr:to>
      <xdr:col>5</xdr:col>
      <xdr:colOff>375920</xdr:colOff>
      <xdr:row>37</xdr:row>
      <xdr:rowOff>388620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6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37</xdr:row>
      <xdr:rowOff>114300</xdr:rowOff>
    </xdr:from>
    <xdr:to>
      <xdr:col>6</xdr:col>
      <xdr:colOff>375368</xdr:colOff>
      <xdr:row>37</xdr:row>
      <xdr:rowOff>388620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6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37</xdr:row>
      <xdr:rowOff>114300</xdr:rowOff>
    </xdr:from>
    <xdr:to>
      <xdr:col>7</xdr:col>
      <xdr:colOff>394418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6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38</xdr:row>
      <xdr:rowOff>114300</xdr:rowOff>
    </xdr:from>
    <xdr:to>
      <xdr:col>1</xdr:col>
      <xdr:colOff>375920</xdr:colOff>
      <xdr:row>38</xdr:row>
      <xdr:rowOff>388620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6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38</xdr:row>
      <xdr:rowOff>114300</xdr:rowOff>
    </xdr:from>
    <xdr:to>
      <xdr:col>2</xdr:col>
      <xdr:colOff>375920</xdr:colOff>
      <xdr:row>38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6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38</xdr:row>
      <xdr:rowOff>114300</xdr:rowOff>
    </xdr:from>
    <xdr:to>
      <xdr:col>3</xdr:col>
      <xdr:colOff>375920</xdr:colOff>
      <xdr:row>38</xdr:row>
      <xdr:rowOff>388620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6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38</xdr:row>
      <xdr:rowOff>114300</xdr:rowOff>
    </xdr:from>
    <xdr:to>
      <xdr:col>4</xdr:col>
      <xdr:colOff>375920</xdr:colOff>
      <xdr:row>38</xdr:row>
      <xdr:rowOff>388620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6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38</xdr:row>
      <xdr:rowOff>114300</xdr:rowOff>
    </xdr:from>
    <xdr:to>
      <xdr:col>5</xdr:col>
      <xdr:colOff>375920</xdr:colOff>
      <xdr:row>38</xdr:row>
      <xdr:rowOff>388620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6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38</xdr:row>
      <xdr:rowOff>114300</xdr:rowOff>
    </xdr:from>
    <xdr:to>
      <xdr:col>6</xdr:col>
      <xdr:colOff>375368</xdr:colOff>
      <xdr:row>38</xdr:row>
      <xdr:rowOff>388620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6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38</xdr:row>
      <xdr:rowOff>114300</xdr:rowOff>
    </xdr:from>
    <xdr:to>
      <xdr:col>7</xdr:col>
      <xdr:colOff>394418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6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39</xdr:row>
      <xdr:rowOff>114300</xdr:rowOff>
    </xdr:from>
    <xdr:to>
      <xdr:col>1</xdr:col>
      <xdr:colOff>375920</xdr:colOff>
      <xdr:row>39</xdr:row>
      <xdr:rowOff>388620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6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7392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39</xdr:row>
      <xdr:rowOff>114300</xdr:rowOff>
    </xdr:from>
    <xdr:to>
      <xdr:col>2</xdr:col>
      <xdr:colOff>375920</xdr:colOff>
      <xdr:row>39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6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7392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34</xdr:row>
      <xdr:rowOff>114300</xdr:rowOff>
    </xdr:from>
    <xdr:to>
      <xdr:col>11</xdr:col>
      <xdr:colOff>404495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6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34</xdr:row>
      <xdr:rowOff>114300</xdr:rowOff>
    </xdr:from>
    <xdr:to>
      <xdr:col>12</xdr:col>
      <xdr:colOff>404495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6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34</xdr:row>
      <xdr:rowOff>114300</xdr:rowOff>
    </xdr:from>
    <xdr:to>
      <xdr:col>13</xdr:col>
      <xdr:colOff>404495</xdr:colOff>
      <xdr:row>34</xdr:row>
      <xdr:rowOff>388620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6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34</xdr:row>
      <xdr:rowOff>114300</xdr:rowOff>
    </xdr:from>
    <xdr:to>
      <xdr:col>14</xdr:col>
      <xdr:colOff>404495</xdr:colOff>
      <xdr:row>34</xdr:row>
      <xdr:rowOff>388620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6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85725</xdr:rowOff>
    </xdr:from>
    <xdr:to>
      <xdr:col>15</xdr:col>
      <xdr:colOff>394418</xdr:colOff>
      <xdr:row>34</xdr:row>
      <xdr:rowOff>360045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6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0780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35</xdr:row>
      <xdr:rowOff>114300</xdr:rowOff>
    </xdr:from>
    <xdr:to>
      <xdr:col>9</xdr:col>
      <xdr:colOff>403943</xdr:colOff>
      <xdr:row>35</xdr:row>
      <xdr:rowOff>388620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6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35</xdr:row>
      <xdr:rowOff>114300</xdr:rowOff>
    </xdr:from>
    <xdr:to>
      <xdr:col>10</xdr:col>
      <xdr:colOff>404495</xdr:colOff>
      <xdr:row>35</xdr:row>
      <xdr:rowOff>388620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6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35</xdr:row>
      <xdr:rowOff>114300</xdr:rowOff>
    </xdr:from>
    <xdr:to>
      <xdr:col>11</xdr:col>
      <xdr:colOff>404495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6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35</xdr:row>
      <xdr:rowOff>114300</xdr:rowOff>
    </xdr:from>
    <xdr:to>
      <xdr:col>12</xdr:col>
      <xdr:colOff>404495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6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35</xdr:row>
      <xdr:rowOff>114300</xdr:rowOff>
    </xdr:from>
    <xdr:to>
      <xdr:col>13</xdr:col>
      <xdr:colOff>404495</xdr:colOff>
      <xdr:row>35</xdr:row>
      <xdr:rowOff>388620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6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35</xdr:row>
      <xdr:rowOff>114300</xdr:rowOff>
    </xdr:from>
    <xdr:to>
      <xdr:col>14</xdr:col>
      <xdr:colOff>404495</xdr:colOff>
      <xdr:row>35</xdr:row>
      <xdr:rowOff>388620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6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85725</xdr:rowOff>
    </xdr:from>
    <xdr:to>
      <xdr:col>15</xdr:col>
      <xdr:colOff>394970</xdr:colOff>
      <xdr:row>35</xdr:row>
      <xdr:rowOff>360045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6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35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36</xdr:row>
      <xdr:rowOff>114300</xdr:rowOff>
    </xdr:from>
    <xdr:to>
      <xdr:col>9</xdr:col>
      <xdr:colOff>404495</xdr:colOff>
      <xdr:row>36</xdr:row>
      <xdr:rowOff>388620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6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36</xdr:row>
      <xdr:rowOff>114300</xdr:rowOff>
    </xdr:from>
    <xdr:to>
      <xdr:col>10</xdr:col>
      <xdr:colOff>404495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6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36</xdr:row>
      <xdr:rowOff>114300</xdr:rowOff>
    </xdr:from>
    <xdr:to>
      <xdr:col>11</xdr:col>
      <xdr:colOff>404495</xdr:colOff>
      <xdr:row>36</xdr:row>
      <xdr:rowOff>379095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6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60210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36</xdr:row>
      <xdr:rowOff>114300</xdr:rowOff>
    </xdr:from>
    <xdr:to>
      <xdr:col>12</xdr:col>
      <xdr:colOff>404495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6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36</xdr:row>
      <xdr:rowOff>114300</xdr:rowOff>
    </xdr:from>
    <xdr:to>
      <xdr:col>13</xdr:col>
      <xdr:colOff>404495</xdr:colOff>
      <xdr:row>36</xdr:row>
      <xdr:rowOff>388620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6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36</xdr:row>
      <xdr:rowOff>114300</xdr:rowOff>
    </xdr:from>
    <xdr:to>
      <xdr:col>14</xdr:col>
      <xdr:colOff>404495</xdr:colOff>
      <xdr:row>36</xdr:row>
      <xdr:rowOff>388620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6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85725</xdr:rowOff>
    </xdr:from>
    <xdr:to>
      <xdr:col>15</xdr:col>
      <xdr:colOff>394970</xdr:colOff>
      <xdr:row>36</xdr:row>
      <xdr:rowOff>360045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6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992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37</xdr:row>
      <xdr:rowOff>114300</xdr:rowOff>
    </xdr:from>
    <xdr:to>
      <xdr:col>9</xdr:col>
      <xdr:colOff>403943</xdr:colOff>
      <xdr:row>37</xdr:row>
      <xdr:rowOff>388620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6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37</xdr:row>
      <xdr:rowOff>114300</xdr:rowOff>
    </xdr:from>
    <xdr:to>
      <xdr:col>10</xdr:col>
      <xdr:colOff>403943</xdr:colOff>
      <xdr:row>37</xdr:row>
      <xdr:rowOff>388620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6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37</xdr:row>
      <xdr:rowOff>114300</xdr:rowOff>
    </xdr:from>
    <xdr:to>
      <xdr:col>11</xdr:col>
      <xdr:colOff>404495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6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37</xdr:row>
      <xdr:rowOff>114300</xdr:rowOff>
    </xdr:from>
    <xdr:to>
      <xdr:col>12</xdr:col>
      <xdr:colOff>404495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6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37</xdr:row>
      <xdr:rowOff>114300</xdr:rowOff>
    </xdr:from>
    <xdr:to>
      <xdr:col>13</xdr:col>
      <xdr:colOff>404495</xdr:colOff>
      <xdr:row>37</xdr:row>
      <xdr:rowOff>388620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6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37</xdr:row>
      <xdr:rowOff>114300</xdr:rowOff>
    </xdr:from>
    <xdr:to>
      <xdr:col>14</xdr:col>
      <xdr:colOff>404495</xdr:colOff>
      <xdr:row>37</xdr:row>
      <xdr:rowOff>388620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6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85725</xdr:rowOff>
    </xdr:from>
    <xdr:to>
      <xdr:col>15</xdr:col>
      <xdr:colOff>394970</xdr:colOff>
      <xdr:row>37</xdr:row>
      <xdr:rowOff>360045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6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496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38</xdr:row>
      <xdr:rowOff>114300</xdr:rowOff>
    </xdr:from>
    <xdr:to>
      <xdr:col>9</xdr:col>
      <xdr:colOff>403943</xdr:colOff>
      <xdr:row>38</xdr:row>
      <xdr:rowOff>388620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6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38</xdr:row>
      <xdr:rowOff>114300</xdr:rowOff>
    </xdr:from>
    <xdr:to>
      <xdr:col>10</xdr:col>
      <xdr:colOff>403943</xdr:colOff>
      <xdr:row>38</xdr:row>
      <xdr:rowOff>388620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6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38</xdr:row>
      <xdr:rowOff>114300</xdr:rowOff>
    </xdr:from>
    <xdr:to>
      <xdr:col>11</xdr:col>
      <xdr:colOff>404495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6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38</xdr:row>
      <xdr:rowOff>114300</xdr:rowOff>
    </xdr:from>
    <xdr:to>
      <xdr:col>12</xdr:col>
      <xdr:colOff>404495</xdr:colOff>
      <xdr:row>38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6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34</xdr:row>
      <xdr:rowOff>114300</xdr:rowOff>
    </xdr:from>
    <xdr:to>
      <xdr:col>21</xdr:col>
      <xdr:colOff>394970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6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34</xdr:row>
      <xdr:rowOff>114300</xdr:rowOff>
    </xdr:from>
    <xdr:to>
      <xdr:col>22</xdr:col>
      <xdr:colOff>394970</xdr:colOff>
      <xdr:row>34</xdr:row>
      <xdr:rowOff>388620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6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34</xdr:row>
      <xdr:rowOff>123825</xdr:rowOff>
    </xdr:from>
    <xdr:to>
      <xdr:col>23</xdr:col>
      <xdr:colOff>404495</xdr:colOff>
      <xdr:row>34</xdr:row>
      <xdr:rowOff>398145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6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116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35</xdr:row>
      <xdr:rowOff>114300</xdr:rowOff>
    </xdr:from>
    <xdr:to>
      <xdr:col>17</xdr:col>
      <xdr:colOff>394418</xdr:colOff>
      <xdr:row>35</xdr:row>
      <xdr:rowOff>388620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35</xdr:row>
      <xdr:rowOff>114300</xdr:rowOff>
    </xdr:from>
    <xdr:to>
      <xdr:col>18</xdr:col>
      <xdr:colOff>394418</xdr:colOff>
      <xdr:row>35</xdr:row>
      <xdr:rowOff>388620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6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35</xdr:row>
      <xdr:rowOff>114300</xdr:rowOff>
    </xdr:from>
    <xdr:to>
      <xdr:col>19</xdr:col>
      <xdr:colOff>394970</xdr:colOff>
      <xdr:row>35</xdr:row>
      <xdr:rowOff>388620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6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35</xdr:row>
      <xdr:rowOff>114300</xdr:rowOff>
    </xdr:from>
    <xdr:to>
      <xdr:col>20</xdr:col>
      <xdr:colOff>394970</xdr:colOff>
      <xdr:row>35</xdr:row>
      <xdr:rowOff>388620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6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35</xdr:row>
      <xdr:rowOff>114300</xdr:rowOff>
    </xdr:from>
    <xdr:to>
      <xdr:col>21</xdr:col>
      <xdr:colOff>394970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6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35</xdr:row>
      <xdr:rowOff>114300</xdr:rowOff>
    </xdr:from>
    <xdr:to>
      <xdr:col>22</xdr:col>
      <xdr:colOff>394970</xdr:colOff>
      <xdr:row>35</xdr:row>
      <xdr:rowOff>388620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6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35</xdr:row>
      <xdr:rowOff>123825</xdr:rowOff>
    </xdr:from>
    <xdr:to>
      <xdr:col>23</xdr:col>
      <xdr:colOff>404495</xdr:colOff>
      <xdr:row>35</xdr:row>
      <xdr:rowOff>398145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6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573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36</xdr:row>
      <xdr:rowOff>114300</xdr:rowOff>
    </xdr:from>
    <xdr:to>
      <xdr:col>17</xdr:col>
      <xdr:colOff>394970</xdr:colOff>
      <xdr:row>36</xdr:row>
      <xdr:rowOff>388620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6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36</xdr:row>
      <xdr:rowOff>114300</xdr:rowOff>
    </xdr:from>
    <xdr:to>
      <xdr:col>18</xdr:col>
      <xdr:colOff>394970</xdr:colOff>
      <xdr:row>36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6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36</xdr:row>
      <xdr:rowOff>114300</xdr:rowOff>
    </xdr:from>
    <xdr:to>
      <xdr:col>19</xdr:col>
      <xdr:colOff>394970</xdr:colOff>
      <xdr:row>36</xdr:row>
      <xdr:rowOff>388620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6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36</xdr:row>
      <xdr:rowOff>114300</xdr:rowOff>
    </xdr:from>
    <xdr:to>
      <xdr:col>20</xdr:col>
      <xdr:colOff>394970</xdr:colOff>
      <xdr:row>36</xdr:row>
      <xdr:rowOff>379095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6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0210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36</xdr:row>
      <xdr:rowOff>114300</xdr:rowOff>
    </xdr:from>
    <xdr:to>
      <xdr:col>21</xdr:col>
      <xdr:colOff>394970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6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36</xdr:row>
      <xdr:rowOff>114300</xdr:rowOff>
    </xdr:from>
    <xdr:to>
      <xdr:col>22</xdr:col>
      <xdr:colOff>394970</xdr:colOff>
      <xdr:row>36</xdr:row>
      <xdr:rowOff>388620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6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36</xdr:row>
      <xdr:rowOff>123825</xdr:rowOff>
    </xdr:from>
    <xdr:to>
      <xdr:col>23</xdr:col>
      <xdr:colOff>404495</xdr:colOff>
      <xdr:row>36</xdr:row>
      <xdr:rowOff>398145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6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030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37</xdr:row>
      <xdr:rowOff>114300</xdr:rowOff>
    </xdr:from>
    <xdr:to>
      <xdr:col>17</xdr:col>
      <xdr:colOff>394970</xdr:colOff>
      <xdr:row>37</xdr:row>
      <xdr:rowOff>388620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6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37</xdr:row>
      <xdr:rowOff>114300</xdr:rowOff>
    </xdr:from>
    <xdr:to>
      <xdr:col>18</xdr:col>
      <xdr:colOff>394418</xdr:colOff>
      <xdr:row>37</xdr:row>
      <xdr:rowOff>388620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6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37</xdr:row>
      <xdr:rowOff>114300</xdr:rowOff>
    </xdr:from>
    <xdr:to>
      <xdr:col>19</xdr:col>
      <xdr:colOff>394418</xdr:colOff>
      <xdr:row>37</xdr:row>
      <xdr:rowOff>388620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6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37</xdr:row>
      <xdr:rowOff>114300</xdr:rowOff>
    </xdr:from>
    <xdr:to>
      <xdr:col>20</xdr:col>
      <xdr:colOff>394970</xdr:colOff>
      <xdr:row>37</xdr:row>
      <xdr:rowOff>388620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6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37</xdr:row>
      <xdr:rowOff>114300</xdr:rowOff>
    </xdr:from>
    <xdr:to>
      <xdr:col>21</xdr:col>
      <xdr:colOff>394970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6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37</xdr:row>
      <xdr:rowOff>114300</xdr:rowOff>
    </xdr:from>
    <xdr:to>
      <xdr:col>22</xdr:col>
      <xdr:colOff>394970</xdr:colOff>
      <xdr:row>37</xdr:row>
      <xdr:rowOff>388620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6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37</xdr:row>
      <xdr:rowOff>123825</xdr:rowOff>
    </xdr:from>
    <xdr:to>
      <xdr:col>23</xdr:col>
      <xdr:colOff>404495</xdr:colOff>
      <xdr:row>37</xdr:row>
      <xdr:rowOff>398145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6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487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38</xdr:row>
      <xdr:rowOff>114300</xdr:rowOff>
    </xdr:from>
    <xdr:to>
      <xdr:col>17</xdr:col>
      <xdr:colOff>394970</xdr:colOff>
      <xdr:row>38</xdr:row>
      <xdr:rowOff>388620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6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38</xdr:row>
      <xdr:rowOff>114300</xdr:rowOff>
    </xdr:from>
    <xdr:to>
      <xdr:col>18</xdr:col>
      <xdr:colOff>394418</xdr:colOff>
      <xdr:row>38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6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38</xdr:row>
      <xdr:rowOff>114300</xdr:rowOff>
    </xdr:from>
    <xdr:to>
      <xdr:col>19</xdr:col>
      <xdr:colOff>394418</xdr:colOff>
      <xdr:row>38</xdr:row>
      <xdr:rowOff>388620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6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38</xdr:row>
      <xdr:rowOff>114300</xdr:rowOff>
    </xdr:from>
    <xdr:to>
      <xdr:col>20</xdr:col>
      <xdr:colOff>394970</xdr:colOff>
      <xdr:row>38</xdr:row>
      <xdr:rowOff>388620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6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38</xdr:row>
      <xdr:rowOff>114300</xdr:rowOff>
    </xdr:from>
    <xdr:to>
      <xdr:col>21</xdr:col>
      <xdr:colOff>394970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6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38</xdr:row>
      <xdr:rowOff>114300</xdr:rowOff>
    </xdr:from>
    <xdr:to>
      <xdr:col>22</xdr:col>
      <xdr:colOff>394970</xdr:colOff>
      <xdr:row>38</xdr:row>
      <xdr:rowOff>388620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6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38</xdr:row>
      <xdr:rowOff>123825</xdr:rowOff>
    </xdr:from>
    <xdr:to>
      <xdr:col>23</xdr:col>
      <xdr:colOff>404495</xdr:colOff>
      <xdr:row>38</xdr:row>
      <xdr:rowOff>398145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6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944975"/>
          <a:ext cx="274320" cy="2743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7</xdr:row>
      <xdr:rowOff>114300</xdr:rowOff>
    </xdr:from>
    <xdr:to>
      <xdr:col>1</xdr:col>
      <xdr:colOff>385445</xdr:colOff>
      <xdr:row>7</xdr:row>
      <xdr:rowOff>388620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7</xdr:row>
      <xdr:rowOff>114300</xdr:rowOff>
    </xdr:from>
    <xdr:to>
      <xdr:col>2</xdr:col>
      <xdr:colOff>385445</xdr:colOff>
      <xdr:row>7</xdr:row>
      <xdr:rowOff>388620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7</xdr:row>
      <xdr:rowOff>114300</xdr:rowOff>
    </xdr:from>
    <xdr:to>
      <xdr:col>3</xdr:col>
      <xdr:colOff>384893</xdr:colOff>
      <xdr:row>7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7</xdr:row>
      <xdr:rowOff>114300</xdr:rowOff>
    </xdr:from>
    <xdr:to>
      <xdr:col>4</xdr:col>
      <xdr:colOff>384893</xdr:colOff>
      <xdr:row>7</xdr:row>
      <xdr:rowOff>388620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7</xdr:row>
      <xdr:rowOff>114300</xdr:rowOff>
    </xdr:from>
    <xdr:to>
      <xdr:col>5</xdr:col>
      <xdr:colOff>385445</xdr:colOff>
      <xdr:row>7</xdr:row>
      <xdr:rowOff>388620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7</xdr:row>
      <xdr:rowOff>114300</xdr:rowOff>
    </xdr:from>
    <xdr:to>
      <xdr:col>6</xdr:col>
      <xdr:colOff>385445</xdr:colOff>
      <xdr:row>7</xdr:row>
      <xdr:rowOff>388620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7</xdr:row>
      <xdr:rowOff>104775</xdr:rowOff>
    </xdr:from>
    <xdr:to>
      <xdr:col>7</xdr:col>
      <xdr:colOff>404495</xdr:colOff>
      <xdr:row>7</xdr:row>
      <xdr:rowOff>379095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3524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8</xdr:row>
      <xdr:rowOff>114300</xdr:rowOff>
    </xdr:from>
    <xdr:to>
      <xdr:col>1</xdr:col>
      <xdr:colOff>385445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8</xdr:row>
      <xdr:rowOff>114300</xdr:rowOff>
    </xdr:from>
    <xdr:to>
      <xdr:col>2</xdr:col>
      <xdr:colOff>385445</xdr:colOff>
      <xdr:row>8</xdr:row>
      <xdr:rowOff>388620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8</xdr:row>
      <xdr:rowOff>114300</xdr:rowOff>
    </xdr:from>
    <xdr:to>
      <xdr:col>3</xdr:col>
      <xdr:colOff>385445</xdr:colOff>
      <xdr:row>8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8</xdr:row>
      <xdr:rowOff>114300</xdr:rowOff>
    </xdr:from>
    <xdr:to>
      <xdr:col>4</xdr:col>
      <xdr:colOff>385445</xdr:colOff>
      <xdr:row>8</xdr:row>
      <xdr:rowOff>388620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8</xdr:row>
      <xdr:rowOff>114300</xdr:rowOff>
    </xdr:from>
    <xdr:to>
      <xdr:col>5</xdr:col>
      <xdr:colOff>385445</xdr:colOff>
      <xdr:row>8</xdr:row>
      <xdr:rowOff>388620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8</xdr:row>
      <xdr:rowOff>114300</xdr:rowOff>
    </xdr:from>
    <xdr:to>
      <xdr:col>6</xdr:col>
      <xdr:colOff>385445</xdr:colOff>
      <xdr:row>8</xdr:row>
      <xdr:rowOff>379095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39909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8</xdr:row>
      <xdr:rowOff>104775</xdr:rowOff>
    </xdr:from>
    <xdr:to>
      <xdr:col>7</xdr:col>
      <xdr:colOff>404495</xdr:colOff>
      <xdr:row>8</xdr:row>
      <xdr:rowOff>379095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9</xdr:row>
      <xdr:rowOff>114300</xdr:rowOff>
    </xdr:from>
    <xdr:to>
      <xdr:col>1</xdr:col>
      <xdr:colOff>385445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9</xdr:row>
      <xdr:rowOff>114300</xdr:rowOff>
    </xdr:from>
    <xdr:to>
      <xdr:col>2</xdr:col>
      <xdr:colOff>385445</xdr:colOff>
      <xdr:row>9</xdr:row>
      <xdr:rowOff>388620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9</xdr:row>
      <xdr:rowOff>114300</xdr:rowOff>
    </xdr:from>
    <xdr:to>
      <xdr:col>3</xdr:col>
      <xdr:colOff>384893</xdr:colOff>
      <xdr:row>9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9</xdr:row>
      <xdr:rowOff>114300</xdr:rowOff>
    </xdr:from>
    <xdr:to>
      <xdr:col>4</xdr:col>
      <xdr:colOff>384893</xdr:colOff>
      <xdr:row>9</xdr:row>
      <xdr:rowOff>388620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9</xdr:row>
      <xdr:rowOff>114300</xdr:rowOff>
    </xdr:from>
    <xdr:to>
      <xdr:col>5</xdr:col>
      <xdr:colOff>385445</xdr:colOff>
      <xdr:row>9</xdr:row>
      <xdr:rowOff>388620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9</xdr:row>
      <xdr:rowOff>114300</xdr:rowOff>
    </xdr:from>
    <xdr:to>
      <xdr:col>6</xdr:col>
      <xdr:colOff>385445</xdr:colOff>
      <xdr:row>9</xdr:row>
      <xdr:rowOff>388620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9</xdr:row>
      <xdr:rowOff>104775</xdr:rowOff>
    </xdr:from>
    <xdr:to>
      <xdr:col>7</xdr:col>
      <xdr:colOff>404495</xdr:colOff>
      <xdr:row>9</xdr:row>
      <xdr:rowOff>379095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10</xdr:row>
      <xdr:rowOff>114300</xdr:rowOff>
    </xdr:from>
    <xdr:to>
      <xdr:col>1</xdr:col>
      <xdr:colOff>385445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10</xdr:row>
      <xdr:rowOff>114300</xdr:rowOff>
    </xdr:from>
    <xdr:to>
      <xdr:col>2</xdr:col>
      <xdr:colOff>385445</xdr:colOff>
      <xdr:row>10</xdr:row>
      <xdr:rowOff>388620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10</xdr:row>
      <xdr:rowOff>114300</xdr:rowOff>
    </xdr:from>
    <xdr:to>
      <xdr:col>3</xdr:col>
      <xdr:colOff>385445</xdr:colOff>
      <xdr:row>10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111125</xdr:colOff>
      <xdr:row>10</xdr:row>
      <xdr:rowOff>114300</xdr:rowOff>
    </xdr:from>
    <xdr:to>
      <xdr:col>4</xdr:col>
      <xdr:colOff>384893</xdr:colOff>
      <xdr:row>10</xdr:row>
      <xdr:rowOff>388620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27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111125</xdr:colOff>
      <xdr:row>10</xdr:row>
      <xdr:rowOff>114300</xdr:rowOff>
    </xdr:from>
    <xdr:to>
      <xdr:col>5</xdr:col>
      <xdr:colOff>384893</xdr:colOff>
      <xdr:row>10</xdr:row>
      <xdr:rowOff>388620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5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111125</xdr:colOff>
      <xdr:row>10</xdr:row>
      <xdr:rowOff>114300</xdr:rowOff>
    </xdr:from>
    <xdr:to>
      <xdr:col>6</xdr:col>
      <xdr:colOff>385445</xdr:colOff>
      <xdr:row>10</xdr:row>
      <xdr:rowOff>388620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43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10</xdr:row>
      <xdr:rowOff>104775</xdr:rowOff>
    </xdr:from>
    <xdr:to>
      <xdr:col>7</xdr:col>
      <xdr:colOff>404495</xdr:colOff>
      <xdr:row>10</xdr:row>
      <xdr:rowOff>379095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111125</xdr:colOff>
      <xdr:row>11</xdr:row>
      <xdr:rowOff>114300</xdr:rowOff>
    </xdr:from>
    <xdr:to>
      <xdr:col>1</xdr:col>
      <xdr:colOff>385445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11</xdr:row>
      <xdr:rowOff>114300</xdr:rowOff>
    </xdr:from>
    <xdr:to>
      <xdr:col>2</xdr:col>
      <xdr:colOff>385445</xdr:colOff>
      <xdr:row>11</xdr:row>
      <xdr:rowOff>388620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111125</xdr:colOff>
      <xdr:row>11</xdr:row>
      <xdr:rowOff>114300</xdr:rowOff>
    </xdr:from>
    <xdr:to>
      <xdr:col>3</xdr:col>
      <xdr:colOff>385445</xdr:colOff>
      <xdr:row>11</xdr:row>
      <xdr:rowOff>388620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9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7</xdr:row>
      <xdr:rowOff>114300</xdr:rowOff>
    </xdr:from>
    <xdr:to>
      <xdr:col>12</xdr:col>
      <xdr:colOff>394970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7</xdr:row>
      <xdr:rowOff>114300</xdr:rowOff>
    </xdr:from>
    <xdr:to>
      <xdr:col>13</xdr:col>
      <xdr:colOff>394418</xdr:colOff>
      <xdr:row>7</xdr:row>
      <xdr:rowOff>388620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7</xdr:row>
      <xdr:rowOff>114300</xdr:rowOff>
    </xdr:from>
    <xdr:to>
      <xdr:col>14</xdr:col>
      <xdr:colOff>394418</xdr:colOff>
      <xdr:row>7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5337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7</xdr:row>
      <xdr:rowOff>104775</xdr:rowOff>
    </xdr:from>
    <xdr:to>
      <xdr:col>15</xdr:col>
      <xdr:colOff>394970</xdr:colOff>
      <xdr:row>7</xdr:row>
      <xdr:rowOff>379095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524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8</xdr:row>
      <xdr:rowOff>114300</xdr:rowOff>
    </xdr:from>
    <xdr:to>
      <xdr:col>9</xdr:col>
      <xdr:colOff>394970</xdr:colOff>
      <xdr:row>8</xdr:row>
      <xdr:rowOff>388620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8</xdr:row>
      <xdr:rowOff>114300</xdr:rowOff>
    </xdr:from>
    <xdr:to>
      <xdr:col>10</xdr:col>
      <xdr:colOff>394970</xdr:colOff>
      <xdr:row>8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8</xdr:row>
      <xdr:rowOff>114300</xdr:rowOff>
    </xdr:from>
    <xdr:to>
      <xdr:col>11</xdr:col>
      <xdr:colOff>394970</xdr:colOff>
      <xdr:row>8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8</xdr:row>
      <xdr:rowOff>114300</xdr:rowOff>
    </xdr:from>
    <xdr:to>
      <xdr:col>12</xdr:col>
      <xdr:colOff>394970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8</xdr:row>
      <xdr:rowOff>114300</xdr:rowOff>
    </xdr:from>
    <xdr:to>
      <xdr:col>13</xdr:col>
      <xdr:colOff>394970</xdr:colOff>
      <xdr:row>8</xdr:row>
      <xdr:rowOff>388620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8</xdr:row>
      <xdr:rowOff>114300</xdr:rowOff>
    </xdr:from>
    <xdr:to>
      <xdr:col>14</xdr:col>
      <xdr:colOff>394970</xdr:colOff>
      <xdr:row>8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8</xdr:row>
      <xdr:rowOff>104775</xdr:rowOff>
    </xdr:from>
    <xdr:to>
      <xdr:col>15</xdr:col>
      <xdr:colOff>394970</xdr:colOff>
      <xdr:row>8</xdr:row>
      <xdr:rowOff>369570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39814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9</xdr:row>
      <xdr:rowOff>114300</xdr:rowOff>
    </xdr:from>
    <xdr:to>
      <xdr:col>9</xdr:col>
      <xdr:colOff>394970</xdr:colOff>
      <xdr:row>9</xdr:row>
      <xdr:rowOff>388620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9</xdr:row>
      <xdr:rowOff>114300</xdr:rowOff>
    </xdr:from>
    <xdr:to>
      <xdr:col>10</xdr:col>
      <xdr:colOff>394970</xdr:colOff>
      <xdr:row>9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9</xdr:row>
      <xdr:rowOff>114300</xdr:rowOff>
    </xdr:from>
    <xdr:to>
      <xdr:col>11</xdr:col>
      <xdr:colOff>394970</xdr:colOff>
      <xdr:row>9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9</xdr:row>
      <xdr:rowOff>114300</xdr:rowOff>
    </xdr:from>
    <xdr:to>
      <xdr:col>12</xdr:col>
      <xdr:colOff>394970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9</xdr:row>
      <xdr:rowOff>114300</xdr:rowOff>
    </xdr:from>
    <xdr:to>
      <xdr:col>13</xdr:col>
      <xdr:colOff>394418</xdr:colOff>
      <xdr:row>9</xdr:row>
      <xdr:rowOff>388620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9</xdr:row>
      <xdr:rowOff>114300</xdr:rowOff>
    </xdr:from>
    <xdr:to>
      <xdr:col>14</xdr:col>
      <xdr:colOff>394418</xdr:colOff>
      <xdr:row>9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9</xdr:row>
      <xdr:rowOff>104775</xdr:rowOff>
    </xdr:from>
    <xdr:to>
      <xdr:col>15</xdr:col>
      <xdr:colOff>394970</xdr:colOff>
      <xdr:row>9</xdr:row>
      <xdr:rowOff>379095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10</xdr:row>
      <xdr:rowOff>114300</xdr:rowOff>
    </xdr:from>
    <xdr:to>
      <xdr:col>9</xdr:col>
      <xdr:colOff>394970</xdr:colOff>
      <xdr:row>10</xdr:row>
      <xdr:rowOff>388620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</xdr:row>
      <xdr:rowOff>114300</xdr:rowOff>
    </xdr:from>
    <xdr:to>
      <xdr:col>10</xdr:col>
      <xdr:colOff>394970</xdr:colOff>
      <xdr:row>10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10</xdr:row>
      <xdr:rowOff>114300</xdr:rowOff>
    </xdr:from>
    <xdr:to>
      <xdr:col>11</xdr:col>
      <xdr:colOff>394970</xdr:colOff>
      <xdr:row>10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10</xdr:row>
      <xdr:rowOff>114300</xdr:rowOff>
    </xdr:from>
    <xdr:to>
      <xdr:col>12</xdr:col>
      <xdr:colOff>394970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10</xdr:row>
      <xdr:rowOff>114300</xdr:rowOff>
    </xdr:from>
    <xdr:to>
      <xdr:col>13</xdr:col>
      <xdr:colOff>394970</xdr:colOff>
      <xdr:row>10</xdr:row>
      <xdr:rowOff>388620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10</xdr:row>
      <xdr:rowOff>114300</xdr:rowOff>
    </xdr:from>
    <xdr:to>
      <xdr:col>14</xdr:col>
      <xdr:colOff>394418</xdr:colOff>
      <xdr:row>10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10</xdr:row>
      <xdr:rowOff>104775</xdr:rowOff>
    </xdr:from>
    <xdr:to>
      <xdr:col>15</xdr:col>
      <xdr:colOff>394418</xdr:colOff>
      <xdr:row>10</xdr:row>
      <xdr:rowOff>379095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4895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11</xdr:row>
      <xdr:rowOff>114300</xdr:rowOff>
    </xdr:from>
    <xdr:to>
      <xdr:col>9</xdr:col>
      <xdr:colOff>394970</xdr:colOff>
      <xdr:row>11</xdr:row>
      <xdr:rowOff>388620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11</xdr:row>
      <xdr:rowOff>114300</xdr:rowOff>
    </xdr:from>
    <xdr:to>
      <xdr:col>10</xdr:col>
      <xdr:colOff>394970</xdr:colOff>
      <xdr:row>11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11</xdr:row>
      <xdr:rowOff>114300</xdr:rowOff>
    </xdr:from>
    <xdr:to>
      <xdr:col>11</xdr:col>
      <xdr:colOff>394970</xdr:colOff>
      <xdr:row>11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11</xdr:row>
      <xdr:rowOff>114300</xdr:rowOff>
    </xdr:from>
    <xdr:to>
      <xdr:col>12</xdr:col>
      <xdr:colOff>394970</xdr:colOff>
      <xdr:row>11</xdr:row>
      <xdr:rowOff>388620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7</xdr:row>
      <xdr:rowOff>114300</xdr:rowOff>
    </xdr:from>
    <xdr:to>
      <xdr:col>21</xdr:col>
      <xdr:colOff>385445</xdr:colOff>
      <xdr:row>7</xdr:row>
      <xdr:rowOff>388620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7</xdr:row>
      <xdr:rowOff>114300</xdr:rowOff>
    </xdr:from>
    <xdr:to>
      <xdr:col>22</xdr:col>
      <xdr:colOff>385445</xdr:colOff>
      <xdr:row>7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7</xdr:row>
      <xdr:rowOff>104775</xdr:rowOff>
    </xdr:from>
    <xdr:to>
      <xdr:col>23</xdr:col>
      <xdr:colOff>403943</xdr:colOff>
      <xdr:row>7</xdr:row>
      <xdr:rowOff>379095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524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8</xdr:row>
      <xdr:rowOff>114300</xdr:rowOff>
    </xdr:from>
    <xdr:to>
      <xdr:col>17</xdr:col>
      <xdr:colOff>384893</xdr:colOff>
      <xdr:row>8</xdr:row>
      <xdr:rowOff>388620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8</xdr:row>
      <xdr:rowOff>114300</xdr:rowOff>
    </xdr:from>
    <xdr:to>
      <xdr:col>18</xdr:col>
      <xdr:colOff>385445</xdr:colOff>
      <xdr:row>8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8</xdr:row>
      <xdr:rowOff>114300</xdr:rowOff>
    </xdr:from>
    <xdr:to>
      <xdr:col>19</xdr:col>
      <xdr:colOff>385445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8</xdr:row>
      <xdr:rowOff>114300</xdr:rowOff>
    </xdr:from>
    <xdr:to>
      <xdr:col>20</xdr:col>
      <xdr:colOff>385445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8</xdr:row>
      <xdr:rowOff>114300</xdr:rowOff>
    </xdr:from>
    <xdr:to>
      <xdr:col>21</xdr:col>
      <xdr:colOff>385445</xdr:colOff>
      <xdr:row>8</xdr:row>
      <xdr:rowOff>388620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8</xdr:row>
      <xdr:rowOff>114300</xdr:rowOff>
    </xdr:from>
    <xdr:to>
      <xdr:col>22</xdr:col>
      <xdr:colOff>385445</xdr:colOff>
      <xdr:row>8</xdr:row>
      <xdr:rowOff>388620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8</xdr:row>
      <xdr:rowOff>104775</xdr:rowOff>
    </xdr:from>
    <xdr:to>
      <xdr:col>23</xdr:col>
      <xdr:colOff>404495</xdr:colOff>
      <xdr:row>8</xdr:row>
      <xdr:rowOff>379095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9</xdr:row>
      <xdr:rowOff>114300</xdr:rowOff>
    </xdr:from>
    <xdr:to>
      <xdr:col>17</xdr:col>
      <xdr:colOff>385445</xdr:colOff>
      <xdr:row>9</xdr:row>
      <xdr:rowOff>388620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9</xdr:row>
      <xdr:rowOff>114300</xdr:rowOff>
    </xdr:from>
    <xdr:to>
      <xdr:col>18</xdr:col>
      <xdr:colOff>385445</xdr:colOff>
      <xdr:row>9</xdr:row>
      <xdr:rowOff>379095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44481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9</xdr:row>
      <xdr:rowOff>114300</xdr:rowOff>
    </xdr:from>
    <xdr:to>
      <xdr:col>19</xdr:col>
      <xdr:colOff>385445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9</xdr:row>
      <xdr:rowOff>114300</xdr:rowOff>
    </xdr:from>
    <xdr:to>
      <xdr:col>20</xdr:col>
      <xdr:colOff>385445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9</xdr:row>
      <xdr:rowOff>114300</xdr:rowOff>
    </xdr:from>
    <xdr:to>
      <xdr:col>21</xdr:col>
      <xdr:colOff>385445</xdr:colOff>
      <xdr:row>9</xdr:row>
      <xdr:rowOff>388620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9</xdr:row>
      <xdr:rowOff>114300</xdr:rowOff>
    </xdr:from>
    <xdr:to>
      <xdr:col>22</xdr:col>
      <xdr:colOff>384893</xdr:colOff>
      <xdr:row>9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9</xdr:row>
      <xdr:rowOff>104775</xdr:rowOff>
    </xdr:from>
    <xdr:to>
      <xdr:col>23</xdr:col>
      <xdr:colOff>403943</xdr:colOff>
      <xdr:row>9</xdr:row>
      <xdr:rowOff>379095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438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10</xdr:row>
      <xdr:rowOff>114300</xdr:rowOff>
    </xdr:from>
    <xdr:to>
      <xdr:col>17</xdr:col>
      <xdr:colOff>385445</xdr:colOff>
      <xdr:row>10</xdr:row>
      <xdr:rowOff>388620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10</xdr:row>
      <xdr:rowOff>114300</xdr:rowOff>
    </xdr:from>
    <xdr:to>
      <xdr:col>18</xdr:col>
      <xdr:colOff>385445</xdr:colOff>
      <xdr:row>10</xdr:row>
      <xdr:rowOff>388620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10</xdr:row>
      <xdr:rowOff>114300</xdr:rowOff>
    </xdr:from>
    <xdr:to>
      <xdr:col>19</xdr:col>
      <xdr:colOff>385445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10</xdr:row>
      <xdr:rowOff>114300</xdr:rowOff>
    </xdr:from>
    <xdr:to>
      <xdr:col>20</xdr:col>
      <xdr:colOff>385445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10</xdr:row>
      <xdr:rowOff>114300</xdr:rowOff>
    </xdr:from>
    <xdr:to>
      <xdr:col>21</xdr:col>
      <xdr:colOff>385445</xdr:colOff>
      <xdr:row>10</xdr:row>
      <xdr:rowOff>388620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10</xdr:row>
      <xdr:rowOff>114300</xdr:rowOff>
    </xdr:from>
    <xdr:to>
      <xdr:col>22</xdr:col>
      <xdr:colOff>385445</xdr:colOff>
      <xdr:row>10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10</xdr:row>
      <xdr:rowOff>104775</xdr:rowOff>
    </xdr:from>
    <xdr:to>
      <xdr:col>23</xdr:col>
      <xdr:colOff>403943</xdr:colOff>
      <xdr:row>10</xdr:row>
      <xdr:rowOff>379095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895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11</xdr:row>
      <xdr:rowOff>114300</xdr:rowOff>
    </xdr:from>
    <xdr:to>
      <xdr:col>17</xdr:col>
      <xdr:colOff>384893</xdr:colOff>
      <xdr:row>11</xdr:row>
      <xdr:rowOff>388620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11</xdr:row>
      <xdr:rowOff>114300</xdr:rowOff>
    </xdr:from>
    <xdr:to>
      <xdr:col>18</xdr:col>
      <xdr:colOff>384893</xdr:colOff>
      <xdr:row>11</xdr:row>
      <xdr:rowOff>388620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53625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11</xdr:row>
      <xdr:rowOff>114300</xdr:rowOff>
    </xdr:from>
    <xdr:to>
      <xdr:col>19</xdr:col>
      <xdr:colOff>385445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11</xdr:row>
      <xdr:rowOff>114300</xdr:rowOff>
    </xdr:from>
    <xdr:to>
      <xdr:col>20</xdr:col>
      <xdr:colOff>385445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11</xdr:row>
      <xdr:rowOff>114300</xdr:rowOff>
    </xdr:from>
    <xdr:to>
      <xdr:col>21</xdr:col>
      <xdr:colOff>385445</xdr:colOff>
      <xdr:row>11</xdr:row>
      <xdr:rowOff>388620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11</xdr:row>
      <xdr:rowOff>114300</xdr:rowOff>
    </xdr:from>
    <xdr:to>
      <xdr:col>22</xdr:col>
      <xdr:colOff>385445</xdr:colOff>
      <xdr:row>11</xdr:row>
      <xdr:rowOff>388620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11</xdr:row>
      <xdr:rowOff>104775</xdr:rowOff>
    </xdr:from>
    <xdr:to>
      <xdr:col>23</xdr:col>
      <xdr:colOff>404495</xdr:colOff>
      <xdr:row>11</xdr:row>
      <xdr:rowOff>379095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5353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16</xdr:row>
      <xdr:rowOff>114300</xdr:rowOff>
    </xdr:from>
    <xdr:to>
      <xdr:col>1</xdr:col>
      <xdr:colOff>375368</xdr:colOff>
      <xdr:row>16</xdr:row>
      <xdr:rowOff>388620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16</xdr:row>
      <xdr:rowOff>114300</xdr:rowOff>
    </xdr:from>
    <xdr:to>
      <xdr:col>2</xdr:col>
      <xdr:colOff>375368</xdr:colOff>
      <xdr:row>16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16</xdr:row>
      <xdr:rowOff>114300</xdr:rowOff>
    </xdr:from>
    <xdr:to>
      <xdr:col>3</xdr:col>
      <xdr:colOff>375920</xdr:colOff>
      <xdr:row>16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16</xdr:row>
      <xdr:rowOff>114300</xdr:rowOff>
    </xdr:from>
    <xdr:to>
      <xdr:col>4</xdr:col>
      <xdr:colOff>375920</xdr:colOff>
      <xdr:row>16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16</xdr:row>
      <xdr:rowOff>114300</xdr:rowOff>
    </xdr:from>
    <xdr:to>
      <xdr:col>5</xdr:col>
      <xdr:colOff>375920</xdr:colOff>
      <xdr:row>16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16</xdr:row>
      <xdr:rowOff>114300</xdr:rowOff>
    </xdr:from>
    <xdr:to>
      <xdr:col>6</xdr:col>
      <xdr:colOff>375920</xdr:colOff>
      <xdr:row>16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16</xdr:row>
      <xdr:rowOff>114300</xdr:rowOff>
    </xdr:from>
    <xdr:to>
      <xdr:col>7</xdr:col>
      <xdr:colOff>394970</xdr:colOff>
      <xdr:row>16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17</xdr:row>
      <xdr:rowOff>114300</xdr:rowOff>
    </xdr:from>
    <xdr:to>
      <xdr:col>1</xdr:col>
      <xdr:colOff>375920</xdr:colOff>
      <xdr:row>17</xdr:row>
      <xdr:rowOff>388620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17</xdr:row>
      <xdr:rowOff>114300</xdr:rowOff>
    </xdr:from>
    <xdr:to>
      <xdr:col>2</xdr:col>
      <xdr:colOff>375920</xdr:colOff>
      <xdr:row>17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17</xdr:row>
      <xdr:rowOff>114300</xdr:rowOff>
    </xdr:from>
    <xdr:to>
      <xdr:col>3</xdr:col>
      <xdr:colOff>375920</xdr:colOff>
      <xdr:row>17</xdr:row>
      <xdr:rowOff>379095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78486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17</xdr:row>
      <xdr:rowOff>114300</xdr:rowOff>
    </xdr:from>
    <xdr:to>
      <xdr:col>4</xdr:col>
      <xdr:colOff>375920</xdr:colOff>
      <xdr:row>17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17</xdr:row>
      <xdr:rowOff>114300</xdr:rowOff>
    </xdr:from>
    <xdr:to>
      <xdr:col>5</xdr:col>
      <xdr:colOff>375920</xdr:colOff>
      <xdr:row>17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17</xdr:row>
      <xdr:rowOff>114300</xdr:rowOff>
    </xdr:from>
    <xdr:to>
      <xdr:col>6</xdr:col>
      <xdr:colOff>375920</xdr:colOff>
      <xdr:row>17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17</xdr:row>
      <xdr:rowOff>114300</xdr:rowOff>
    </xdr:from>
    <xdr:to>
      <xdr:col>7</xdr:col>
      <xdr:colOff>394970</xdr:colOff>
      <xdr:row>17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18</xdr:row>
      <xdr:rowOff>114300</xdr:rowOff>
    </xdr:from>
    <xdr:to>
      <xdr:col>1</xdr:col>
      <xdr:colOff>375368</xdr:colOff>
      <xdr:row>18</xdr:row>
      <xdr:rowOff>388620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18</xdr:row>
      <xdr:rowOff>114300</xdr:rowOff>
    </xdr:from>
    <xdr:to>
      <xdr:col>2</xdr:col>
      <xdr:colOff>375368</xdr:colOff>
      <xdr:row>18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18</xdr:row>
      <xdr:rowOff>114300</xdr:rowOff>
    </xdr:from>
    <xdr:to>
      <xdr:col>3</xdr:col>
      <xdr:colOff>375920</xdr:colOff>
      <xdr:row>18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</xdr:row>
      <xdr:rowOff>114300</xdr:rowOff>
    </xdr:from>
    <xdr:to>
      <xdr:col>4</xdr:col>
      <xdr:colOff>375920</xdr:colOff>
      <xdr:row>18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18</xdr:row>
      <xdr:rowOff>114300</xdr:rowOff>
    </xdr:from>
    <xdr:to>
      <xdr:col>5</xdr:col>
      <xdr:colOff>375920</xdr:colOff>
      <xdr:row>18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18</xdr:row>
      <xdr:rowOff>114300</xdr:rowOff>
    </xdr:from>
    <xdr:to>
      <xdr:col>6</xdr:col>
      <xdr:colOff>375920</xdr:colOff>
      <xdr:row>18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18</xdr:row>
      <xdr:rowOff>114300</xdr:rowOff>
    </xdr:from>
    <xdr:to>
      <xdr:col>7</xdr:col>
      <xdr:colOff>394970</xdr:colOff>
      <xdr:row>18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19</xdr:row>
      <xdr:rowOff>114300</xdr:rowOff>
    </xdr:from>
    <xdr:to>
      <xdr:col>1</xdr:col>
      <xdr:colOff>375920</xdr:colOff>
      <xdr:row>19</xdr:row>
      <xdr:rowOff>388620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19</xdr:row>
      <xdr:rowOff>114300</xdr:rowOff>
    </xdr:from>
    <xdr:to>
      <xdr:col>2</xdr:col>
      <xdr:colOff>375368</xdr:colOff>
      <xdr:row>19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19</xdr:row>
      <xdr:rowOff>114300</xdr:rowOff>
    </xdr:from>
    <xdr:to>
      <xdr:col>3</xdr:col>
      <xdr:colOff>375368</xdr:colOff>
      <xdr:row>19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19</xdr:row>
      <xdr:rowOff>114300</xdr:rowOff>
    </xdr:from>
    <xdr:to>
      <xdr:col>4</xdr:col>
      <xdr:colOff>375920</xdr:colOff>
      <xdr:row>19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19</xdr:row>
      <xdr:rowOff>114300</xdr:rowOff>
    </xdr:from>
    <xdr:to>
      <xdr:col>5</xdr:col>
      <xdr:colOff>375920</xdr:colOff>
      <xdr:row>19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19</xdr:row>
      <xdr:rowOff>114300</xdr:rowOff>
    </xdr:from>
    <xdr:to>
      <xdr:col>6</xdr:col>
      <xdr:colOff>375920</xdr:colOff>
      <xdr:row>19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19</xdr:row>
      <xdr:rowOff>114300</xdr:rowOff>
    </xdr:from>
    <xdr:to>
      <xdr:col>7</xdr:col>
      <xdr:colOff>394970</xdr:colOff>
      <xdr:row>19</xdr:row>
      <xdr:rowOff>388620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20</xdr:row>
      <xdr:rowOff>114300</xdr:rowOff>
    </xdr:from>
    <xdr:to>
      <xdr:col>1</xdr:col>
      <xdr:colOff>375920</xdr:colOff>
      <xdr:row>20</xdr:row>
      <xdr:rowOff>388620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20</xdr:row>
      <xdr:rowOff>114300</xdr:rowOff>
    </xdr:from>
    <xdr:to>
      <xdr:col>2</xdr:col>
      <xdr:colOff>375920</xdr:colOff>
      <xdr:row>20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16</xdr:row>
      <xdr:rowOff>114300</xdr:rowOff>
    </xdr:from>
    <xdr:to>
      <xdr:col>11</xdr:col>
      <xdr:colOff>384893</xdr:colOff>
      <xdr:row>16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16</xdr:row>
      <xdr:rowOff>114300</xdr:rowOff>
    </xdr:from>
    <xdr:to>
      <xdr:col>12</xdr:col>
      <xdr:colOff>384893</xdr:colOff>
      <xdr:row>16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16</xdr:row>
      <xdr:rowOff>114300</xdr:rowOff>
    </xdr:from>
    <xdr:to>
      <xdr:col>13</xdr:col>
      <xdr:colOff>385445</xdr:colOff>
      <xdr:row>16</xdr:row>
      <xdr:rowOff>388620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16</xdr:row>
      <xdr:rowOff>114300</xdr:rowOff>
    </xdr:from>
    <xdr:to>
      <xdr:col>14</xdr:col>
      <xdr:colOff>385445</xdr:colOff>
      <xdr:row>16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16</xdr:row>
      <xdr:rowOff>114300</xdr:rowOff>
    </xdr:from>
    <xdr:to>
      <xdr:col>15</xdr:col>
      <xdr:colOff>394970</xdr:colOff>
      <xdr:row>16</xdr:row>
      <xdr:rowOff>388620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17</xdr:row>
      <xdr:rowOff>114300</xdr:rowOff>
    </xdr:from>
    <xdr:to>
      <xdr:col>9</xdr:col>
      <xdr:colOff>385445</xdr:colOff>
      <xdr:row>17</xdr:row>
      <xdr:rowOff>388620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17</xdr:row>
      <xdr:rowOff>114300</xdr:rowOff>
    </xdr:from>
    <xdr:to>
      <xdr:col>10</xdr:col>
      <xdr:colOff>385445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17</xdr:row>
      <xdr:rowOff>114300</xdr:rowOff>
    </xdr:from>
    <xdr:to>
      <xdr:col>11</xdr:col>
      <xdr:colOff>385445</xdr:colOff>
      <xdr:row>17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17</xdr:row>
      <xdr:rowOff>114300</xdr:rowOff>
    </xdr:from>
    <xdr:to>
      <xdr:col>12</xdr:col>
      <xdr:colOff>385445</xdr:colOff>
      <xdr:row>17</xdr:row>
      <xdr:rowOff>379095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78486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17</xdr:row>
      <xdr:rowOff>114300</xdr:rowOff>
    </xdr:from>
    <xdr:to>
      <xdr:col>13</xdr:col>
      <xdr:colOff>385445</xdr:colOff>
      <xdr:row>17</xdr:row>
      <xdr:rowOff>388620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17</xdr:row>
      <xdr:rowOff>114300</xdr:rowOff>
    </xdr:from>
    <xdr:to>
      <xdr:col>14</xdr:col>
      <xdr:colOff>385445</xdr:colOff>
      <xdr:row>17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17</xdr:row>
      <xdr:rowOff>114300</xdr:rowOff>
    </xdr:from>
    <xdr:to>
      <xdr:col>15</xdr:col>
      <xdr:colOff>394970</xdr:colOff>
      <xdr:row>17</xdr:row>
      <xdr:rowOff>388620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18</xdr:row>
      <xdr:rowOff>114300</xdr:rowOff>
    </xdr:from>
    <xdr:to>
      <xdr:col>9</xdr:col>
      <xdr:colOff>385445</xdr:colOff>
      <xdr:row>18</xdr:row>
      <xdr:rowOff>388620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18</xdr:row>
      <xdr:rowOff>114300</xdr:rowOff>
    </xdr:from>
    <xdr:to>
      <xdr:col>10</xdr:col>
      <xdr:colOff>385445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18</xdr:row>
      <xdr:rowOff>114300</xdr:rowOff>
    </xdr:from>
    <xdr:to>
      <xdr:col>11</xdr:col>
      <xdr:colOff>384893</xdr:colOff>
      <xdr:row>18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18</xdr:row>
      <xdr:rowOff>114300</xdr:rowOff>
    </xdr:from>
    <xdr:to>
      <xdr:col>12</xdr:col>
      <xdr:colOff>384893</xdr:colOff>
      <xdr:row>18</xdr:row>
      <xdr:rowOff>388620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18</xdr:row>
      <xdr:rowOff>114300</xdr:rowOff>
    </xdr:from>
    <xdr:to>
      <xdr:col>13</xdr:col>
      <xdr:colOff>385445</xdr:colOff>
      <xdr:row>18</xdr:row>
      <xdr:rowOff>388620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18</xdr:row>
      <xdr:rowOff>114300</xdr:rowOff>
    </xdr:from>
    <xdr:to>
      <xdr:col>14</xdr:col>
      <xdr:colOff>385445</xdr:colOff>
      <xdr:row>18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18</xdr:row>
      <xdr:rowOff>114300</xdr:rowOff>
    </xdr:from>
    <xdr:to>
      <xdr:col>15</xdr:col>
      <xdr:colOff>394970</xdr:colOff>
      <xdr:row>18</xdr:row>
      <xdr:rowOff>388620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19</xdr:row>
      <xdr:rowOff>114300</xdr:rowOff>
    </xdr:from>
    <xdr:to>
      <xdr:col>9</xdr:col>
      <xdr:colOff>385445</xdr:colOff>
      <xdr:row>19</xdr:row>
      <xdr:rowOff>388620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19</xdr:row>
      <xdr:rowOff>114300</xdr:rowOff>
    </xdr:from>
    <xdr:to>
      <xdr:col>10</xdr:col>
      <xdr:colOff>385445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19</xdr:row>
      <xdr:rowOff>114300</xdr:rowOff>
    </xdr:from>
    <xdr:to>
      <xdr:col>11</xdr:col>
      <xdr:colOff>385445</xdr:colOff>
      <xdr:row>19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19</xdr:row>
      <xdr:rowOff>114300</xdr:rowOff>
    </xdr:from>
    <xdr:to>
      <xdr:col>12</xdr:col>
      <xdr:colOff>384893</xdr:colOff>
      <xdr:row>19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19</xdr:row>
      <xdr:rowOff>114300</xdr:rowOff>
    </xdr:from>
    <xdr:to>
      <xdr:col>13</xdr:col>
      <xdr:colOff>384893</xdr:colOff>
      <xdr:row>19</xdr:row>
      <xdr:rowOff>388620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19</xdr:row>
      <xdr:rowOff>114300</xdr:rowOff>
    </xdr:from>
    <xdr:to>
      <xdr:col>14</xdr:col>
      <xdr:colOff>385445</xdr:colOff>
      <xdr:row>19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19</xdr:row>
      <xdr:rowOff>114300</xdr:rowOff>
    </xdr:from>
    <xdr:to>
      <xdr:col>15</xdr:col>
      <xdr:colOff>394970</xdr:colOff>
      <xdr:row>19</xdr:row>
      <xdr:rowOff>388620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20</xdr:row>
      <xdr:rowOff>114300</xdr:rowOff>
    </xdr:from>
    <xdr:to>
      <xdr:col>9</xdr:col>
      <xdr:colOff>385445</xdr:colOff>
      <xdr:row>20</xdr:row>
      <xdr:rowOff>388620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20</xdr:row>
      <xdr:rowOff>114300</xdr:rowOff>
    </xdr:from>
    <xdr:to>
      <xdr:col>10</xdr:col>
      <xdr:colOff>385445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20</xdr:row>
      <xdr:rowOff>114300</xdr:rowOff>
    </xdr:from>
    <xdr:to>
      <xdr:col>11</xdr:col>
      <xdr:colOff>385445</xdr:colOff>
      <xdr:row>20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20</xdr:row>
      <xdr:rowOff>114300</xdr:rowOff>
    </xdr:from>
    <xdr:to>
      <xdr:col>12</xdr:col>
      <xdr:colOff>384893</xdr:colOff>
      <xdr:row>20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20</xdr:row>
      <xdr:rowOff>114300</xdr:rowOff>
    </xdr:from>
    <xdr:to>
      <xdr:col>13</xdr:col>
      <xdr:colOff>384893</xdr:colOff>
      <xdr:row>20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16</xdr:row>
      <xdr:rowOff>114300</xdr:rowOff>
    </xdr:from>
    <xdr:to>
      <xdr:col>22</xdr:col>
      <xdr:colOff>404495</xdr:colOff>
      <xdr:row>16</xdr:row>
      <xdr:rowOff>388620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16</xdr:row>
      <xdr:rowOff>114300</xdr:rowOff>
    </xdr:from>
    <xdr:to>
      <xdr:col>23</xdr:col>
      <xdr:colOff>394970</xdr:colOff>
      <xdr:row>16</xdr:row>
      <xdr:rowOff>388620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17</xdr:row>
      <xdr:rowOff>114300</xdr:rowOff>
    </xdr:from>
    <xdr:to>
      <xdr:col>17</xdr:col>
      <xdr:colOff>404495</xdr:colOff>
      <xdr:row>17</xdr:row>
      <xdr:rowOff>388620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17</xdr:row>
      <xdr:rowOff>114300</xdr:rowOff>
    </xdr:from>
    <xdr:to>
      <xdr:col>18</xdr:col>
      <xdr:colOff>404495</xdr:colOff>
      <xdr:row>17</xdr:row>
      <xdr:rowOff>388620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17</xdr:row>
      <xdr:rowOff>114300</xdr:rowOff>
    </xdr:from>
    <xdr:to>
      <xdr:col>19</xdr:col>
      <xdr:colOff>404495</xdr:colOff>
      <xdr:row>17</xdr:row>
      <xdr:rowOff>388620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17</xdr:row>
      <xdr:rowOff>114300</xdr:rowOff>
    </xdr:from>
    <xdr:to>
      <xdr:col>20</xdr:col>
      <xdr:colOff>404495</xdr:colOff>
      <xdr:row>17</xdr:row>
      <xdr:rowOff>388620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17</xdr:row>
      <xdr:rowOff>114300</xdr:rowOff>
    </xdr:from>
    <xdr:to>
      <xdr:col>21</xdr:col>
      <xdr:colOff>404495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17</xdr:row>
      <xdr:rowOff>114300</xdr:rowOff>
    </xdr:from>
    <xdr:to>
      <xdr:col>22</xdr:col>
      <xdr:colOff>404495</xdr:colOff>
      <xdr:row>17</xdr:row>
      <xdr:rowOff>379095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78486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17</xdr:row>
      <xdr:rowOff>114300</xdr:rowOff>
    </xdr:from>
    <xdr:to>
      <xdr:col>23</xdr:col>
      <xdr:colOff>394970</xdr:colOff>
      <xdr:row>17</xdr:row>
      <xdr:rowOff>388620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18</xdr:row>
      <xdr:rowOff>114300</xdr:rowOff>
    </xdr:from>
    <xdr:to>
      <xdr:col>17</xdr:col>
      <xdr:colOff>404495</xdr:colOff>
      <xdr:row>18</xdr:row>
      <xdr:rowOff>388620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18</xdr:row>
      <xdr:rowOff>114300</xdr:rowOff>
    </xdr:from>
    <xdr:to>
      <xdr:col>18</xdr:col>
      <xdr:colOff>404495</xdr:colOff>
      <xdr:row>18</xdr:row>
      <xdr:rowOff>388620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18</xdr:row>
      <xdr:rowOff>114300</xdr:rowOff>
    </xdr:from>
    <xdr:to>
      <xdr:col>19</xdr:col>
      <xdr:colOff>404495</xdr:colOff>
      <xdr:row>18</xdr:row>
      <xdr:rowOff>388620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18</xdr:row>
      <xdr:rowOff>114300</xdr:rowOff>
    </xdr:from>
    <xdr:to>
      <xdr:col>20</xdr:col>
      <xdr:colOff>403943</xdr:colOff>
      <xdr:row>18</xdr:row>
      <xdr:rowOff>388620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18</xdr:row>
      <xdr:rowOff>114300</xdr:rowOff>
    </xdr:from>
    <xdr:to>
      <xdr:col>21</xdr:col>
      <xdr:colOff>403943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18</xdr:row>
      <xdr:rowOff>114300</xdr:rowOff>
    </xdr:from>
    <xdr:to>
      <xdr:col>22</xdr:col>
      <xdr:colOff>404495</xdr:colOff>
      <xdr:row>18</xdr:row>
      <xdr:rowOff>388620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18</xdr:row>
      <xdr:rowOff>114300</xdr:rowOff>
    </xdr:from>
    <xdr:to>
      <xdr:col>23</xdr:col>
      <xdr:colOff>394970</xdr:colOff>
      <xdr:row>18</xdr:row>
      <xdr:rowOff>388620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19</xdr:row>
      <xdr:rowOff>114300</xdr:rowOff>
    </xdr:from>
    <xdr:to>
      <xdr:col>17</xdr:col>
      <xdr:colOff>404495</xdr:colOff>
      <xdr:row>19</xdr:row>
      <xdr:rowOff>388620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19</xdr:row>
      <xdr:rowOff>114300</xdr:rowOff>
    </xdr:from>
    <xdr:to>
      <xdr:col>18</xdr:col>
      <xdr:colOff>404495</xdr:colOff>
      <xdr:row>19</xdr:row>
      <xdr:rowOff>388620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19</xdr:row>
      <xdr:rowOff>114300</xdr:rowOff>
    </xdr:from>
    <xdr:to>
      <xdr:col>19</xdr:col>
      <xdr:colOff>404495</xdr:colOff>
      <xdr:row>19</xdr:row>
      <xdr:rowOff>388620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19</xdr:row>
      <xdr:rowOff>114300</xdr:rowOff>
    </xdr:from>
    <xdr:to>
      <xdr:col>20</xdr:col>
      <xdr:colOff>404495</xdr:colOff>
      <xdr:row>19</xdr:row>
      <xdr:rowOff>388620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19</xdr:row>
      <xdr:rowOff>114300</xdr:rowOff>
    </xdr:from>
    <xdr:to>
      <xdr:col>21</xdr:col>
      <xdr:colOff>403943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19</xdr:row>
      <xdr:rowOff>114300</xdr:rowOff>
    </xdr:from>
    <xdr:to>
      <xdr:col>22</xdr:col>
      <xdr:colOff>403943</xdr:colOff>
      <xdr:row>19</xdr:row>
      <xdr:rowOff>388620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19</xdr:row>
      <xdr:rowOff>114300</xdr:rowOff>
    </xdr:from>
    <xdr:to>
      <xdr:col>23</xdr:col>
      <xdr:colOff>394970</xdr:colOff>
      <xdr:row>19</xdr:row>
      <xdr:rowOff>388620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20</xdr:row>
      <xdr:rowOff>114300</xdr:rowOff>
    </xdr:from>
    <xdr:to>
      <xdr:col>17</xdr:col>
      <xdr:colOff>404495</xdr:colOff>
      <xdr:row>20</xdr:row>
      <xdr:rowOff>388620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20</xdr:row>
      <xdr:rowOff>114300</xdr:rowOff>
    </xdr:from>
    <xdr:to>
      <xdr:col>18</xdr:col>
      <xdr:colOff>404495</xdr:colOff>
      <xdr:row>20</xdr:row>
      <xdr:rowOff>388620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20</xdr:row>
      <xdr:rowOff>114300</xdr:rowOff>
    </xdr:from>
    <xdr:to>
      <xdr:col>19</xdr:col>
      <xdr:colOff>404495</xdr:colOff>
      <xdr:row>20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20</xdr:row>
      <xdr:rowOff>114300</xdr:rowOff>
    </xdr:from>
    <xdr:to>
      <xdr:col>20</xdr:col>
      <xdr:colOff>404495</xdr:colOff>
      <xdr:row>20</xdr:row>
      <xdr:rowOff>388620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20</xdr:row>
      <xdr:rowOff>114300</xdr:rowOff>
    </xdr:from>
    <xdr:to>
      <xdr:col>21</xdr:col>
      <xdr:colOff>403943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7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20</xdr:row>
      <xdr:rowOff>114300</xdr:rowOff>
    </xdr:from>
    <xdr:to>
      <xdr:col>22</xdr:col>
      <xdr:colOff>403943</xdr:colOff>
      <xdr:row>20</xdr:row>
      <xdr:rowOff>388620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7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92202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20</xdr:row>
      <xdr:rowOff>114300</xdr:rowOff>
    </xdr:from>
    <xdr:to>
      <xdr:col>23</xdr:col>
      <xdr:colOff>394970</xdr:colOff>
      <xdr:row>20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7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25</xdr:row>
      <xdr:rowOff>114300</xdr:rowOff>
    </xdr:from>
    <xdr:to>
      <xdr:col>1</xdr:col>
      <xdr:colOff>375920</xdr:colOff>
      <xdr:row>25</xdr:row>
      <xdr:rowOff>388620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7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25</xdr:row>
      <xdr:rowOff>114300</xdr:rowOff>
    </xdr:from>
    <xdr:to>
      <xdr:col>2</xdr:col>
      <xdr:colOff>375920</xdr:colOff>
      <xdr:row>25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7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25</xdr:row>
      <xdr:rowOff>114300</xdr:rowOff>
    </xdr:from>
    <xdr:to>
      <xdr:col>3</xdr:col>
      <xdr:colOff>375920</xdr:colOff>
      <xdr:row>25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7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25</xdr:row>
      <xdr:rowOff>114300</xdr:rowOff>
    </xdr:from>
    <xdr:to>
      <xdr:col>4</xdr:col>
      <xdr:colOff>375920</xdr:colOff>
      <xdr:row>25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7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25</xdr:row>
      <xdr:rowOff>114300</xdr:rowOff>
    </xdr:from>
    <xdr:to>
      <xdr:col>5</xdr:col>
      <xdr:colOff>375920</xdr:colOff>
      <xdr:row>25</xdr:row>
      <xdr:rowOff>388620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7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25</xdr:row>
      <xdr:rowOff>114300</xdr:rowOff>
    </xdr:from>
    <xdr:to>
      <xdr:col>6</xdr:col>
      <xdr:colOff>375920</xdr:colOff>
      <xdr:row>25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7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25</xdr:row>
      <xdr:rowOff>114300</xdr:rowOff>
    </xdr:from>
    <xdr:to>
      <xdr:col>7</xdr:col>
      <xdr:colOff>404495</xdr:colOff>
      <xdr:row>25</xdr:row>
      <xdr:rowOff>379095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7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12490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26</xdr:row>
      <xdr:rowOff>114300</xdr:rowOff>
    </xdr:from>
    <xdr:to>
      <xdr:col>1</xdr:col>
      <xdr:colOff>375920</xdr:colOff>
      <xdr:row>26</xdr:row>
      <xdr:rowOff>388620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7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26</xdr:row>
      <xdr:rowOff>114300</xdr:rowOff>
    </xdr:from>
    <xdr:to>
      <xdr:col>2</xdr:col>
      <xdr:colOff>375920</xdr:colOff>
      <xdr:row>26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7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26</xdr:row>
      <xdr:rowOff>114300</xdr:rowOff>
    </xdr:from>
    <xdr:to>
      <xdr:col>3</xdr:col>
      <xdr:colOff>375920</xdr:colOff>
      <xdr:row>26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7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26</xdr:row>
      <xdr:rowOff>114300</xdr:rowOff>
    </xdr:from>
    <xdr:to>
      <xdr:col>4</xdr:col>
      <xdr:colOff>375920</xdr:colOff>
      <xdr:row>26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7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26</xdr:row>
      <xdr:rowOff>114300</xdr:rowOff>
    </xdr:from>
    <xdr:to>
      <xdr:col>5</xdr:col>
      <xdr:colOff>375920</xdr:colOff>
      <xdr:row>26</xdr:row>
      <xdr:rowOff>388620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7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26</xdr:row>
      <xdr:rowOff>114300</xdr:rowOff>
    </xdr:from>
    <xdr:to>
      <xdr:col>6</xdr:col>
      <xdr:colOff>375368</xdr:colOff>
      <xdr:row>26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7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26</xdr:row>
      <xdr:rowOff>114300</xdr:rowOff>
    </xdr:from>
    <xdr:to>
      <xdr:col>7</xdr:col>
      <xdr:colOff>403943</xdr:colOff>
      <xdr:row>26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7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27</xdr:row>
      <xdr:rowOff>114300</xdr:rowOff>
    </xdr:from>
    <xdr:to>
      <xdr:col>1</xdr:col>
      <xdr:colOff>375920</xdr:colOff>
      <xdr:row>27</xdr:row>
      <xdr:rowOff>388620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7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27</xdr:row>
      <xdr:rowOff>114300</xdr:rowOff>
    </xdr:from>
    <xdr:to>
      <xdr:col>2</xdr:col>
      <xdr:colOff>375920</xdr:colOff>
      <xdr:row>27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7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27</xdr:row>
      <xdr:rowOff>114300</xdr:rowOff>
    </xdr:from>
    <xdr:to>
      <xdr:col>3</xdr:col>
      <xdr:colOff>375920</xdr:colOff>
      <xdr:row>27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7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27</xdr:row>
      <xdr:rowOff>114300</xdr:rowOff>
    </xdr:from>
    <xdr:to>
      <xdr:col>4</xdr:col>
      <xdr:colOff>375920</xdr:colOff>
      <xdr:row>27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7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27</xdr:row>
      <xdr:rowOff>114300</xdr:rowOff>
    </xdr:from>
    <xdr:to>
      <xdr:col>5</xdr:col>
      <xdr:colOff>375920</xdr:colOff>
      <xdr:row>27</xdr:row>
      <xdr:rowOff>388620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7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27</xdr:row>
      <xdr:rowOff>114300</xdr:rowOff>
    </xdr:from>
    <xdr:to>
      <xdr:col>6</xdr:col>
      <xdr:colOff>375920</xdr:colOff>
      <xdr:row>27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7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27</xdr:row>
      <xdr:rowOff>114300</xdr:rowOff>
    </xdr:from>
    <xdr:to>
      <xdr:col>7</xdr:col>
      <xdr:colOff>403943</xdr:colOff>
      <xdr:row>27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7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28</xdr:row>
      <xdr:rowOff>114300</xdr:rowOff>
    </xdr:from>
    <xdr:to>
      <xdr:col>1</xdr:col>
      <xdr:colOff>375368</xdr:colOff>
      <xdr:row>28</xdr:row>
      <xdr:rowOff>388620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7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28</xdr:row>
      <xdr:rowOff>114300</xdr:rowOff>
    </xdr:from>
    <xdr:to>
      <xdr:col>2</xdr:col>
      <xdr:colOff>375920</xdr:colOff>
      <xdr:row>28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7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28</xdr:row>
      <xdr:rowOff>114300</xdr:rowOff>
    </xdr:from>
    <xdr:to>
      <xdr:col>3</xdr:col>
      <xdr:colOff>375920</xdr:colOff>
      <xdr:row>28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7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28</xdr:row>
      <xdr:rowOff>114300</xdr:rowOff>
    </xdr:from>
    <xdr:to>
      <xdr:col>4</xdr:col>
      <xdr:colOff>375920</xdr:colOff>
      <xdr:row>28</xdr:row>
      <xdr:rowOff>388620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7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28</xdr:row>
      <xdr:rowOff>114300</xdr:rowOff>
    </xdr:from>
    <xdr:to>
      <xdr:col>5</xdr:col>
      <xdr:colOff>375920</xdr:colOff>
      <xdr:row>28</xdr:row>
      <xdr:rowOff>388620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7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28</xdr:row>
      <xdr:rowOff>114300</xdr:rowOff>
    </xdr:from>
    <xdr:to>
      <xdr:col>6</xdr:col>
      <xdr:colOff>375368</xdr:colOff>
      <xdr:row>28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7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28</xdr:row>
      <xdr:rowOff>114300</xdr:rowOff>
    </xdr:from>
    <xdr:to>
      <xdr:col>7</xdr:col>
      <xdr:colOff>403943</xdr:colOff>
      <xdr:row>28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7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29</xdr:row>
      <xdr:rowOff>114300</xdr:rowOff>
    </xdr:from>
    <xdr:to>
      <xdr:col>1</xdr:col>
      <xdr:colOff>375920</xdr:colOff>
      <xdr:row>29</xdr:row>
      <xdr:rowOff>388620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7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29</xdr:row>
      <xdr:rowOff>114300</xdr:rowOff>
    </xdr:from>
    <xdr:to>
      <xdr:col>2</xdr:col>
      <xdr:colOff>375920</xdr:colOff>
      <xdr:row>29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7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29</xdr:row>
      <xdr:rowOff>114300</xdr:rowOff>
    </xdr:from>
    <xdr:to>
      <xdr:col>3</xdr:col>
      <xdr:colOff>375920</xdr:colOff>
      <xdr:row>29</xdr:row>
      <xdr:rowOff>388620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7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25</xdr:row>
      <xdr:rowOff>114300</xdr:rowOff>
    </xdr:from>
    <xdr:to>
      <xdr:col>12</xdr:col>
      <xdr:colOff>404495</xdr:colOff>
      <xdr:row>25</xdr:row>
      <xdr:rowOff>388620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7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25</xdr:row>
      <xdr:rowOff>114300</xdr:rowOff>
    </xdr:from>
    <xdr:to>
      <xdr:col>13</xdr:col>
      <xdr:colOff>404495</xdr:colOff>
      <xdr:row>25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7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25</xdr:row>
      <xdr:rowOff>114300</xdr:rowOff>
    </xdr:from>
    <xdr:to>
      <xdr:col>14</xdr:col>
      <xdr:colOff>404495</xdr:colOff>
      <xdr:row>25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7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25</xdr:row>
      <xdr:rowOff>114300</xdr:rowOff>
    </xdr:from>
    <xdr:to>
      <xdr:col>15</xdr:col>
      <xdr:colOff>404495</xdr:colOff>
      <xdr:row>25</xdr:row>
      <xdr:rowOff>388620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7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26</xdr:row>
      <xdr:rowOff>114300</xdr:rowOff>
    </xdr:from>
    <xdr:to>
      <xdr:col>9</xdr:col>
      <xdr:colOff>404495</xdr:colOff>
      <xdr:row>26</xdr:row>
      <xdr:rowOff>388620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7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26</xdr:row>
      <xdr:rowOff>114300</xdr:rowOff>
    </xdr:from>
    <xdr:to>
      <xdr:col>10</xdr:col>
      <xdr:colOff>404495</xdr:colOff>
      <xdr:row>26</xdr:row>
      <xdr:rowOff>379095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7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17062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26</xdr:row>
      <xdr:rowOff>114300</xdr:rowOff>
    </xdr:from>
    <xdr:to>
      <xdr:col>11</xdr:col>
      <xdr:colOff>404495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7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26</xdr:row>
      <xdr:rowOff>114300</xdr:rowOff>
    </xdr:from>
    <xdr:to>
      <xdr:col>12</xdr:col>
      <xdr:colOff>404495</xdr:colOff>
      <xdr:row>26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7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26</xdr:row>
      <xdr:rowOff>114300</xdr:rowOff>
    </xdr:from>
    <xdr:to>
      <xdr:col>13</xdr:col>
      <xdr:colOff>404495</xdr:colOff>
      <xdr:row>26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7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26</xdr:row>
      <xdr:rowOff>114300</xdr:rowOff>
    </xdr:from>
    <xdr:to>
      <xdr:col>14</xdr:col>
      <xdr:colOff>404495</xdr:colOff>
      <xdr:row>26</xdr:row>
      <xdr:rowOff>388620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7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26</xdr:row>
      <xdr:rowOff>114300</xdr:rowOff>
    </xdr:from>
    <xdr:to>
      <xdr:col>15</xdr:col>
      <xdr:colOff>404495</xdr:colOff>
      <xdr:row>26</xdr:row>
      <xdr:rowOff>388620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7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27</xdr:row>
      <xdr:rowOff>114300</xdr:rowOff>
    </xdr:from>
    <xdr:to>
      <xdr:col>9</xdr:col>
      <xdr:colOff>403943</xdr:colOff>
      <xdr:row>27</xdr:row>
      <xdr:rowOff>388620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7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27</xdr:row>
      <xdr:rowOff>114300</xdr:rowOff>
    </xdr:from>
    <xdr:to>
      <xdr:col>10</xdr:col>
      <xdr:colOff>403943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7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27</xdr:row>
      <xdr:rowOff>114300</xdr:rowOff>
    </xdr:from>
    <xdr:to>
      <xdr:col>11</xdr:col>
      <xdr:colOff>404495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7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27</xdr:row>
      <xdr:rowOff>114300</xdr:rowOff>
    </xdr:from>
    <xdr:to>
      <xdr:col>12</xdr:col>
      <xdr:colOff>404495</xdr:colOff>
      <xdr:row>27</xdr:row>
      <xdr:rowOff>388620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7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27</xdr:row>
      <xdr:rowOff>114300</xdr:rowOff>
    </xdr:from>
    <xdr:to>
      <xdr:col>13</xdr:col>
      <xdr:colOff>404495</xdr:colOff>
      <xdr:row>27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7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27</xdr:row>
      <xdr:rowOff>114300</xdr:rowOff>
    </xdr:from>
    <xdr:to>
      <xdr:col>14</xdr:col>
      <xdr:colOff>404495</xdr:colOff>
      <xdr:row>27</xdr:row>
      <xdr:rowOff>388620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7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27</xdr:row>
      <xdr:rowOff>114300</xdr:rowOff>
    </xdr:from>
    <xdr:to>
      <xdr:col>15</xdr:col>
      <xdr:colOff>404495</xdr:colOff>
      <xdr:row>27</xdr:row>
      <xdr:rowOff>388620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7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28</xdr:row>
      <xdr:rowOff>114300</xdr:rowOff>
    </xdr:from>
    <xdr:to>
      <xdr:col>9</xdr:col>
      <xdr:colOff>403943</xdr:colOff>
      <xdr:row>28</xdr:row>
      <xdr:rowOff>388620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7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28</xdr:row>
      <xdr:rowOff>114300</xdr:rowOff>
    </xdr:from>
    <xdr:to>
      <xdr:col>10</xdr:col>
      <xdr:colOff>403943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7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26206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28</xdr:row>
      <xdr:rowOff>114300</xdr:rowOff>
    </xdr:from>
    <xdr:to>
      <xdr:col>11</xdr:col>
      <xdr:colOff>404495</xdr:colOff>
      <xdr:row>28</xdr:row>
      <xdr:rowOff>388620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7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28</xdr:row>
      <xdr:rowOff>114300</xdr:rowOff>
    </xdr:from>
    <xdr:to>
      <xdr:col>12</xdr:col>
      <xdr:colOff>404495</xdr:colOff>
      <xdr:row>28</xdr:row>
      <xdr:rowOff>388620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7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28</xdr:row>
      <xdr:rowOff>114300</xdr:rowOff>
    </xdr:from>
    <xdr:to>
      <xdr:col>13</xdr:col>
      <xdr:colOff>404495</xdr:colOff>
      <xdr:row>28</xdr:row>
      <xdr:rowOff>388620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7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28</xdr:row>
      <xdr:rowOff>114300</xdr:rowOff>
    </xdr:from>
    <xdr:to>
      <xdr:col>14</xdr:col>
      <xdr:colOff>404495</xdr:colOff>
      <xdr:row>28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7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130175</xdr:colOff>
      <xdr:row>28</xdr:row>
      <xdr:rowOff>114300</xdr:rowOff>
    </xdr:from>
    <xdr:to>
      <xdr:col>15</xdr:col>
      <xdr:colOff>404495</xdr:colOff>
      <xdr:row>28</xdr:row>
      <xdr:rowOff>388620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7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39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130175</xdr:colOff>
      <xdr:row>29</xdr:row>
      <xdr:rowOff>114300</xdr:rowOff>
    </xdr:from>
    <xdr:to>
      <xdr:col>9</xdr:col>
      <xdr:colOff>403943</xdr:colOff>
      <xdr:row>29</xdr:row>
      <xdr:rowOff>388620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7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92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130175</xdr:colOff>
      <xdr:row>29</xdr:row>
      <xdr:rowOff>114300</xdr:rowOff>
    </xdr:from>
    <xdr:to>
      <xdr:col>10</xdr:col>
      <xdr:colOff>403943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7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50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130175</xdr:colOff>
      <xdr:row>29</xdr:row>
      <xdr:rowOff>114300</xdr:rowOff>
    </xdr:from>
    <xdr:to>
      <xdr:col>11</xdr:col>
      <xdr:colOff>404495</xdr:colOff>
      <xdr:row>29</xdr:row>
      <xdr:rowOff>388620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7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8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130175</xdr:colOff>
      <xdr:row>29</xdr:row>
      <xdr:rowOff>114300</xdr:rowOff>
    </xdr:from>
    <xdr:to>
      <xdr:col>12</xdr:col>
      <xdr:colOff>404495</xdr:colOff>
      <xdr:row>29</xdr:row>
      <xdr:rowOff>388620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7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6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130175</xdr:colOff>
      <xdr:row>29</xdr:row>
      <xdr:rowOff>114300</xdr:rowOff>
    </xdr:from>
    <xdr:to>
      <xdr:col>13</xdr:col>
      <xdr:colOff>404495</xdr:colOff>
      <xdr:row>29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7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23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130175</xdr:colOff>
      <xdr:row>29</xdr:row>
      <xdr:rowOff>114300</xdr:rowOff>
    </xdr:from>
    <xdr:to>
      <xdr:col>14</xdr:col>
      <xdr:colOff>404495</xdr:colOff>
      <xdr:row>29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7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881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25</xdr:row>
      <xdr:rowOff>104775</xdr:rowOff>
    </xdr:from>
    <xdr:to>
      <xdr:col>23</xdr:col>
      <xdr:colOff>394970</xdr:colOff>
      <xdr:row>25</xdr:row>
      <xdr:rowOff>379095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7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1239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26</xdr:row>
      <xdr:rowOff>85725</xdr:rowOff>
    </xdr:from>
    <xdr:to>
      <xdr:col>17</xdr:col>
      <xdr:colOff>404495</xdr:colOff>
      <xdr:row>26</xdr:row>
      <xdr:rowOff>360045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7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1677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26</xdr:row>
      <xdr:rowOff>85725</xdr:rowOff>
    </xdr:from>
    <xdr:to>
      <xdr:col>18</xdr:col>
      <xdr:colOff>404495</xdr:colOff>
      <xdr:row>26</xdr:row>
      <xdr:rowOff>360045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7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1677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26</xdr:row>
      <xdr:rowOff>85725</xdr:rowOff>
    </xdr:from>
    <xdr:to>
      <xdr:col>19</xdr:col>
      <xdr:colOff>404495</xdr:colOff>
      <xdr:row>26</xdr:row>
      <xdr:rowOff>350520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7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16776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26</xdr:row>
      <xdr:rowOff>85725</xdr:rowOff>
    </xdr:from>
    <xdr:to>
      <xdr:col>20</xdr:col>
      <xdr:colOff>404495</xdr:colOff>
      <xdr:row>26</xdr:row>
      <xdr:rowOff>360045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7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1677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26</xdr:row>
      <xdr:rowOff>85725</xdr:rowOff>
    </xdr:from>
    <xdr:to>
      <xdr:col>21</xdr:col>
      <xdr:colOff>404495</xdr:colOff>
      <xdr:row>26</xdr:row>
      <xdr:rowOff>360045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7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1677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26</xdr:row>
      <xdr:rowOff>85725</xdr:rowOff>
    </xdr:from>
    <xdr:to>
      <xdr:col>22</xdr:col>
      <xdr:colOff>404495</xdr:colOff>
      <xdr:row>26</xdr:row>
      <xdr:rowOff>360045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7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1677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26</xdr:row>
      <xdr:rowOff>104775</xdr:rowOff>
    </xdr:from>
    <xdr:to>
      <xdr:col>23</xdr:col>
      <xdr:colOff>394970</xdr:colOff>
      <xdr:row>26</xdr:row>
      <xdr:rowOff>379095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7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27</xdr:row>
      <xdr:rowOff>85725</xdr:rowOff>
    </xdr:from>
    <xdr:to>
      <xdr:col>17</xdr:col>
      <xdr:colOff>404495</xdr:colOff>
      <xdr:row>27</xdr:row>
      <xdr:rowOff>360045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7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2134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27</xdr:row>
      <xdr:rowOff>85725</xdr:rowOff>
    </xdr:from>
    <xdr:to>
      <xdr:col>18</xdr:col>
      <xdr:colOff>403943</xdr:colOff>
      <xdr:row>27</xdr:row>
      <xdr:rowOff>360045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7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2134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27</xdr:row>
      <xdr:rowOff>85725</xdr:rowOff>
    </xdr:from>
    <xdr:to>
      <xdr:col>19</xdr:col>
      <xdr:colOff>403943</xdr:colOff>
      <xdr:row>27</xdr:row>
      <xdr:rowOff>360045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7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2134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27</xdr:row>
      <xdr:rowOff>85725</xdr:rowOff>
    </xdr:from>
    <xdr:to>
      <xdr:col>20</xdr:col>
      <xdr:colOff>404495</xdr:colOff>
      <xdr:row>27</xdr:row>
      <xdr:rowOff>360045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7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2134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27</xdr:row>
      <xdr:rowOff>85725</xdr:rowOff>
    </xdr:from>
    <xdr:to>
      <xdr:col>21</xdr:col>
      <xdr:colOff>404495</xdr:colOff>
      <xdr:row>27</xdr:row>
      <xdr:rowOff>360045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7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2134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27</xdr:row>
      <xdr:rowOff>85725</xdr:rowOff>
    </xdr:from>
    <xdr:to>
      <xdr:col>22</xdr:col>
      <xdr:colOff>404495</xdr:colOff>
      <xdr:row>27</xdr:row>
      <xdr:rowOff>360045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7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2134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27</xdr:row>
      <xdr:rowOff>104775</xdr:rowOff>
    </xdr:from>
    <xdr:to>
      <xdr:col>23</xdr:col>
      <xdr:colOff>394970</xdr:colOff>
      <xdr:row>27</xdr:row>
      <xdr:rowOff>379095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7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28</xdr:row>
      <xdr:rowOff>85725</xdr:rowOff>
    </xdr:from>
    <xdr:to>
      <xdr:col>17</xdr:col>
      <xdr:colOff>404495</xdr:colOff>
      <xdr:row>28</xdr:row>
      <xdr:rowOff>360045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7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2592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28</xdr:row>
      <xdr:rowOff>85725</xdr:rowOff>
    </xdr:from>
    <xdr:to>
      <xdr:col>18</xdr:col>
      <xdr:colOff>403943</xdr:colOff>
      <xdr:row>28</xdr:row>
      <xdr:rowOff>360045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7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2592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28</xdr:row>
      <xdr:rowOff>85725</xdr:rowOff>
    </xdr:from>
    <xdr:to>
      <xdr:col>19</xdr:col>
      <xdr:colOff>403943</xdr:colOff>
      <xdr:row>28</xdr:row>
      <xdr:rowOff>360045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7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2592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28</xdr:row>
      <xdr:rowOff>85725</xdr:rowOff>
    </xdr:from>
    <xdr:to>
      <xdr:col>20</xdr:col>
      <xdr:colOff>404495</xdr:colOff>
      <xdr:row>28</xdr:row>
      <xdr:rowOff>360045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7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2592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28</xdr:row>
      <xdr:rowOff>85725</xdr:rowOff>
    </xdr:from>
    <xdr:to>
      <xdr:col>21</xdr:col>
      <xdr:colOff>404495</xdr:colOff>
      <xdr:row>28</xdr:row>
      <xdr:rowOff>360045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7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2592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28</xdr:row>
      <xdr:rowOff>85725</xdr:rowOff>
    </xdr:from>
    <xdr:to>
      <xdr:col>22</xdr:col>
      <xdr:colOff>404495</xdr:colOff>
      <xdr:row>28</xdr:row>
      <xdr:rowOff>360045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7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2592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28</xdr:row>
      <xdr:rowOff>104775</xdr:rowOff>
    </xdr:from>
    <xdr:to>
      <xdr:col>23</xdr:col>
      <xdr:colOff>394970</xdr:colOff>
      <xdr:row>28</xdr:row>
      <xdr:rowOff>379095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7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29</xdr:row>
      <xdr:rowOff>85725</xdr:rowOff>
    </xdr:from>
    <xdr:to>
      <xdr:col>17</xdr:col>
      <xdr:colOff>404495</xdr:colOff>
      <xdr:row>29</xdr:row>
      <xdr:rowOff>360045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7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3049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29</xdr:row>
      <xdr:rowOff>85725</xdr:rowOff>
    </xdr:from>
    <xdr:to>
      <xdr:col>18</xdr:col>
      <xdr:colOff>403943</xdr:colOff>
      <xdr:row>29</xdr:row>
      <xdr:rowOff>360045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7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3049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29</xdr:row>
      <xdr:rowOff>85725</xdr:rowOff>
    </xdr:from>
    <xdr:to>
      <xdr:col>19</xdr:col>
      <xdr:colOff>403943</xdr:colOff>
      <xdr:row>29</xdr:row>
      <xdr:rowOff>360045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7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3049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29</xdr:row>
      <xdr:rowOff>85725</xdr:rowOff>
    </xdr:from>
    <xdr:to>
      <xdr:col>20</xdr:col>
      <xdr:colOff>404495</xdr:colOff>
      <xdr:row>29</xdr:row>
      <xdr:rowOff>360045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7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3049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29</xdr:row>
      <xdr:rowOff>85725</xdr:rowOff>
    </xdr:from>
    <xdr:to>
      <xdr:col>21</xdr:col>
      <xdr:colOff>404495</xdr:colOff>
      <xdr:row>29</xdr:row>
      <xdr:rowOff>360045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7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3049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29</xdr:row>
      <xdr:rowOff>85725</xdr:rowOff>
    </xdr:from>
    <xdr:to>
      <xdr:col>22</xdr:col>
      <xdr:colOff>404495</xdr:colOff>
      <xdr:row>29</xdr:row>
      <xdr:rowOff>360045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7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3049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29</xdr:row>
      <xdr:rowOff>104775</xdr:rowOff>
    </xdr:from>
    <xdr:to>
      <xdr:col>23</xdr:col>
      <xdr:colOff>394970</xdr:colOff>
      <xdr:row>29</xdr:row>
      <xdr:rowOff>379095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7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13068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30</xdr:row>
      <xdr:rowOff>85725</xdr:rowOff>
    </xdr:from>
    <xdr:to>
      <xdr:col>17</xdr:col>
      <xdr:colOff>404495</xdr:colOff>
      <xdr:row>30</xdr:row>
      <xdr:rowOff>360045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7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3506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34</xdr:row>
      <xdr:rowOff>114300</xdr:rowOff>
    </xdr:from>
    <xdr:to>
      <xdr:col>2</xdr:col>
      <xdr:colOff>394970</xdr:colOff>
      <xdr:row>34</xdr:row>
      <xdr:rowOff>388620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7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34</xdr:row>
      <xdr:rowOff>114300</xdr:rowOff>
    </xdr:from>
    <xdr:to>
      <xdr:col>3</xdr:col>
      <xdr:colOff>394970</xdr:colOff>
      <xdr:row>34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7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34</xdr:row>
      <xdr:rowOff>114300</xdr:rowOff>
    </xdr:from>
    <xdr:to>
      <xdr:col>4</xdr:col>
      <xdr:colOff>394970</xdr:colOff>
      <xdr:row>34</xdr:row>
      <xdr:rowOff>388620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7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34</xdr:row>
      <xdr:rowOff>114300</xdr:rowOff>
    </xdr:from>
    <xdr:to>
      <xdr:col>5</xdr:col>
      <xdr:colOff>394970</xdr:colOff>
      <xdr:row>34</xdr:row>
      <xdr:rowOff>379095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7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51066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34</xdr:row>
      <xdr:rowOff>114300</xdr:rowOff>
    </xdr:from>
    <xdr:to>
      <xdr:col>6</xdr:col>
      <xdr:colOff>394970</xdr:colOff>
      <xdr:row>34</xdr:row>
      <xdr:rowOff>388620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7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34</xdr:row>
      <xdr:rowOff>114300</xdr:rowOff>
    </xdr:from>
    <xdr:to>
      <xdr:col>7</xdr:col>
      <xdr:colOff>385445</xdr:colOff>
      <xdr:row>34</xdr:row>
      <xdr:rowOff>388620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7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35</xdr:row>
      <xdr:rowOff>114300</xdr:rowOff>
    </xdr:from>
    <xdr:to>
      <xdr:col>1</xdr:col>
      <xdr:colOff>394970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7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35</xdr:row>
      <xdr:rowOff>114300</xdr:rowOff>
    </xdr:from>
    <xdr:to>
      <xdr:col>2</xdr:col>
      <xdr:colOff>394970</xdr:colOff>
      <xdr:row>35</xdr:row>
      <xdr:rowOff>388620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7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35</xdr:row>
      <xdr:rowOff>114300</xdr:rowOff>
    </xdr:from>
    <xdr:to>
      <xdr:col>3</xdr:col>
      <xdr:colOff>394970</xdr:colOff>
      <xdr:row>35</xdr:row>
      <xdr:rowOff>388620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7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35</xdr:row>
      <xdr:rowOff>114300</xdr:rowOff>
    </xdr:from>
    <xdr:to>
      <xdr:col>4</xdr:col>
      <xdr:colOff>394418</xdr:colOff>
      <xdr:row>35</xdr:row>
      <xdr:rowOff>388620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7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35</xdr:row>
      <xdr:rowOff>114300</xdr:rowOff>
    </xdr:from>
    <xdr:to>
      <xdr:col>5</xdr:col>
      <xdr:colOff>394418</xdr:colOff>
      <xdr:row>35</xdr:row>
      <xdr:rowOff>388620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7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35</xdr:row>
      <xdr:rowOff>114300</xdr:rowOff>
    </xdr:from>
    <xdr:to>
      <xdr:col>6</xdr:col>
      <xdr:colOff>394970</xdr:colOff>
      <xdr:row>35</xdr:row>
      <xdr:rowOff>388620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7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35</xdr:row>
      <xdr:rowOff>114300</xdr:rowOff>
    </xdr:from>
    <xdr:to>
      <xdr:col>7</xdr:col>
      <xdr:colOff>385445</xdr:colOff>
      <xdr:row>35</xdr:row>
      <xdr:rowOff>388620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7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36</xdr:row>
      <xdr:rowOff>114300</xdr:rowOff>
    </xdr:from>
    <xdr:to>
      <xdr:col>1</xdr:col>
      <xdr:colOff>394970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7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36</xdr:row>
      <xdr:rowOff>114300</xdr:rowOff>
    </xdr:from>
    <xdr:to>
      <xdr:col>2</xdr:col>
      <xdr:colOff>394970</xdr:colOff>
      <xdr:row>36</xdr:row>
      <xdr:rowOff>388620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7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36</xdr:row>
      <xdr:rowOff>114300</xdr:rowOff>
    </xdr:from>
    <xdr:to>
      <xdr:col>3</xdr:col>
      <xdr:colOff>394970</xdr:colOff>
      <xdr:row>36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7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36</xdr:row>
      <xdr:rowOff>114300</xdr:rowOff>
    </xdr:from>
    <xdr:to>
      <xdr:col>4</xdr:col>
      <xdr:colOff>394418</xdr:colOff>
      <xdr:row>36</xdr:row>
      <xdr:rowOff>388620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7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36</xdr:row>
      <xdr:rowOff>114300</xdr:rowOff>
    </xdr:from>
    <xdr:to>
      <xdr:col>5</xdr:col>
      <xdr:colOff>394418</xdr:colOff>
      <xdr:row>36</xdr:row>
      <xdr:rowOff>388620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7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36</xdr:row>
      <xdr:rowOff>114300</xdr:rowOff>
    </xdr:from>
    <xdr:to>
      <xdr:col>6</xdr:col>
      <xdr:colOff>394970</xdr:colOff>
      <xdr:row>36</xdr:row>
      <xdr:rowOff>388620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7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36</xdr:row>
      <xdr:rowOff>114300</xdr:rowOff>
    </xdr:from>
    <xdr:to>
      <xdr:col>7</xdr:col>
      <xdr:colOff>385445</xdr:colOff>
      <xdr:row>36</xdr:row>
      <xdr:rowOff>388620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7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37</xdr:row>
      <xdr:rowOff>114300</xdr:rowOff>
    </xdr:from>
    <xdr:to>
      <xdr:col>1</xdr:col>
      <xdr:colOff>394970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7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37</xdr:row>
      <xdr:rowOff>114300</xdr:rowOff>
    </xdr:from>
    <xdr:to>
      <xdr:col>2</xdr:col>
      <xdr:colOff>394970</xdr:colOff>
      <xdr:row>37</xdr:row>
      <xdr:rowOff>388620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7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37</xdr:row>
      <xdr:rowOff>114300</xdr:rowOff>
    </xdr:from>
    <xdr:to>
      <xdr:col>3</xdr:col>
      <xdr:colOff>394970</xdr:colOff>
      <xdr:row>37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7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37</xdr:row>
      <xdr:rowOff>114300</xdr:rowOff>
    </xdr:from>
    <xdr:to>
      <xdr:col>4</xdr:col>
      <xdr:colOff>394418</xdr:colOff>
      <xdr:row>37</xdr:row>
      <xdr:rowOff>388620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7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37</xdr:row>
      <xdr:rowOff>114300</xdr:rowOff>
    </xdr:from>
    <xdr:to>
      <xdr:col>5</xdr:col>
      <xdr:colOff>394418</xdr:colOff>
      <xdr:row>37</xdr:row>
      <xdr:rowOff>388620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7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37</xdr:row>
      <xdr:rowOff>114300</xdr:rowOff>
    </xdr:from>
    <xdr:to>
      <xdr:col>6</xdr:col>
      <xdr:colOff>394970</xdr:colOff>
      <xdr:row>37</xdr:row>
      <xdr:rowOff>388620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7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111125</xdr:colOff>
      <xdr:row>37</xdr:row>
      <xdr:rowOff>114300</xdr:rowOff>
    </xdr:from>
    <xdr:to>
      <xdr:col>7</xdr:col>
      <xdr:colOff>385445</xdr:colOff>
      <xdr:row>37</xdr:row>
      <xdr:rowOff>388620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7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38</xdr:row>
      <xdr:rowOff>114300</xdr:rowOff>
    </xdr:from>
    <xdr:to>
      <xdr:col>1</xdr:col>
      <xdr:colOff>394970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7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38</xdr:row>
      <xdr:rowOff>114300</xdr:rowOff>
    </xdr:from>
    <xdr:to>
      <xdr:col>2</xdr:col>
      <xdr:colOff>394970</xdr:colOff>
      <xdr:row>38</xdr:row>
      <xdr:rowOff>388620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7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38</xdr:row>
      <xdr:rowOff>114300</xdr:rowOff>
    </xdr:from>
    <xdr:to>
      <xdr:col>3</xdr:col>
      <xdr:colOff>394970</xdr:colOff>
      <xdr:row>38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7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38</xdr:row>
      <xdr:rowOff>114300</xdr:rowOff>
    </xdr:from>
    <xdr:to>
      <xdr:col>4</xdr:col>
      <xdr:colOff>394970</xdr:colOff>
      <xdr:row>38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7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34</xdr:row>
      <xdr:rowOff>114300</xdr:rowOff>
    </xdr:from>
    <xdr:to>
      <xdr:col>13</xdr:col>
      <xdr:colOff>385445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7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34</xdr:row>
      <xdr:rowOff>114300</xdr:rowOff>
    </xdr:from>
    <xdr:to>
      <xdr:col>14</xdr:col>
      <xdr:colOff>385445</xdr:colOff>
      <xdr:row>34</xdr:row>
      <xdr:rowOff>388620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7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104775</xdr:rowOff>
    </xdr:from>
    <xdr:to>
      <xdr:col>15</xdr:col>
      <xdr:colOff>394970</xdr:colOff>
      <xdr:row>34</xdr:row>
      <xdr:rowOff>369570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7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0971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35</xdr:row>
      <xdr:rowOff>114300</xdr:rowOff>
    </xdr:from>
    <xdr:to>
      <xdr:col>9</xdr:col>
      <xdr:colOff>385445</xdr:colOff>
      <xdr:row>35</xdr:row>
      <xdr:rowOff>388620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7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35</xdr:row>
      <xdr:rowOff>114300</xdr:rowOff>
    </xdr:from>
    <xdr:to>
      <xdr:col>10</xdr:col>
      <xdr:colOff>385445</xdr:colOff>
      <xdr:row>35</xdr:row>
      <xdr:rowOff>388620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7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35</xdr:row>
      <xdr:rowOff>114300</xdr:rowOff>
    </xdr:from>
    <xdr:to>
      <xdr:col>11</xdr:col>
      <xdr:colOff>385445</xdr:colOff>
      <xdr:row>35</xdr:row>
      <xdr:rowOff>388620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7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35</xdr:row>
      <xdr:rowOff>114300</xdr:rowOff>
    </xdr:from>
    <xdr:to>
      <xdr:col>12</xdr:col>
      <xdr:colOff>385445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7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35</xdr:row>
      <xdr:rowOff>114300</xdr:rowOff>
    </xdr:from>
    <xdr:to>
      <xdr:col>13</xdr:col>
      <xdr:colOff>384893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7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35</xdr:row>
      <xdr:rowOff>114300</xdr:rowOff>
    </xdr:from>
    <xdr:to>
      <xdr:col>14</xdr:col>
      <xdr:colOff>384893</xdr:colOff>
      <xdr:row>35</xdr:row>
      <xdr:rowOff>388620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7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104775</xdr:rowOff>
    </xdr:from>
    <xdr:to>
      <xdr:col>15</xdr:col>
      <xdr:colOff>394970</xdr:colOff>
      <xdr:row>35</xdr:row>
      <xdr:rowOff>379095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7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36</xdr:row>
      <xdr:rowOff>114300</xdr:rowOff>
    </xdr:from>
    <xdr:to>
      <xdr:col>9</xdr:col>
      <xdr:colOff>385445</xdr:colOff>
      <xdr:row>36</xdr:row>
      <xdr:rowOff>388620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7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36</xdr:row>
      <xdr:rowOff>114300</xdr:rowOff>
    </xdr:from>
    <xdr:to>
      <xdr:col>10</xdr:col>
      <xdr:colOff>385445</xdr:colOff>
      <xdr:row>36</xdr:row>
      <xdr:rowOff>388620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7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36</xdr:row>
      <xdr:rowOff>114300</xdr:rowOff>
    </xdr:from>
    <xdr:to>
      <xdr:col>11</xdr:col>
      <xdr:colOff>385445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7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36</xdr:row>
      <xdr:rowOff>114300</xdr:rowOff>
    </xdr:from>
    <xdr:to>
      <xdr:col>12</xdr:col>
      <xdr:colOff>385445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7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36</xdr:row>
      <xdr:rowOff>114300</xdr:rowOff>
    </xdr:from>
    <xdr:to>
      <xdr:col>13</xdr:col>
      <xdr:colOff>384893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7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36</xdr:row>
      <xdr:rowOff>114300</xdr:rowOff>
    </xdr:from>
    <xdr:to>
      <xdr:col>14</xdr:col>
      <xdr:colOff>384893</xdr:colOff>
      <xdr:row>36</xdr:row>
      <xdr:rowOff>388620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7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104775</xdr:rowOff>
    </xdr:from>
    <xdr:to>
      <xdr:col>15</xdr:col>
      <xdr:colOff>394970</xdr:colOff>
      <xdr:row>36</xdr:row>
      <xdr:rowOff>379095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7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011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37</xdr:row>
      <xdr:rowOff>114300</xdr:rowOff>
    </xdr:from>
    <xdr:to>
      <xdr:col>9</xdr:col>
      <xdr:colOff>385445</xdr:colOff>
      <xdr:row>37</xdr:row>
      <xdr:rowOff>388620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7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37</xdr:row>
      <xdr:rowOff>114300</xdr:rowOff>
    </xdr:from>
    <xdr:to>
      <xdr:col>10</xdr:col>
      <xdr:colOff>385445</xdr:colOff>
      <xdr:row>37</xdr:row>
      <xdr:rowOff>388620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7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37</xdr:row>
      <xdr:rowOff>114300</xdr:rowOff>
    </xdr:from>
    <xdr:to>
      <xdr:col>11</xdr:col>
      <xdr:colOff>385445</xdr:colOff>
      <xdr:row>37</xdr:row>
      <xdr:rowOff>388620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7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37</xdr:row>
      <xdr:rowOff>114300</xdr:rowOff>
    </xdr:from>
    <xdr:to>
      <xdr:col>12</xdr:col>
      <xdr:colOff>385445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7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37</xdr:row>
      <xdr:rowOff>114300</xdr:rowOff>
    </xdr:from>
    <xdr:to>
      <xdr:col>13</xdr:col>
      <xdr:colOff>384893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7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37</xdr:row>
      <xdr:rowOff>114300</xdr:rowOff>
    </xdr:from>
    <xdr:to>
      <xdr:col>14</xdr:col>
      <xdr:colOff>384893</xdr:colOff>
      <xdr:row>37</xdr:row>
      <xdr:rowOff>388620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7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104775</xdr:rowOff>
    </xdr:from>
    <xdr:to>
      <xdr:col>15</xdr:col>
      <xdr:colOff>394970</xdr:colOff>
      <xdr:row>37</xdr:row>
      <xdr:rowOff>379095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7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68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38</xdr:row>
      <xdr:rowOff>114300</xdr:rowOff>
    </xdr:from>
    <xdr:to>
      <xdr:col>9</xdr:col>
      <xdr:colOff>385445</xdr:colOff>
      <xdr:row>38</xdr:row>
      <xdr:rowOff>388620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7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38</xdr:row>
      <xdr:rowOff>114300</xdr:rowOff>
    </xdr:from>
    <xdr:to>
      <xdr:col>10</xdr:col>
      <xdr:colOff>385445</xdr:colOff>
      <xdr:row>38</xdr:row>
      <xdr:rowOff>388620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7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38</xdr:row>
      <xdr:rowOff>114300</xdr:rowOff>
    </xdr:from>
    <xdr:to>
      <xdr:col>11</xdr:col>
      <xdr:colOff>385445</xdr:colOff>
      <xdr:row>38</xdr:row>
      <xdr:rowOff>388620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7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38</xdr:row>
      <xdr:rowOff>114300</xdr:rowOff>
    </xdr:from>
    <xdr:to>
      <xdr:col>12</xdr:col>
      <xdr:colOff>385445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7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38</xdr:row>
      <xdr:rowOff>114300</xdr:rowOff>
    </xdr:from>
    <xdr:to>
      <xdr:col>13</xdr:col>
      <xdr:colOff>385445</xdr:colOff>
      <xdr:row>38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7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38</xdr:row>
      <xdr:rowOff>114300</xdr:rowOff>
    </xdr:from>
    <xdr:to>
      <xdr:col>14</xdr:col>
      <xdr:colOff>385445</xdr:colOff>
      <xdr:row>38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7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34</xdr:row>
      <xdr:rowOff>114300</xdr:rowOff>
    </xdr:from>
    <xdr:to>
      <xdr:col>23</xdr:col>
      <xdr:colOff>404495</xdr:colOff>
      <xdr:row>34</xdr:row>
      <xdr:rowOff>388620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7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35</xdr:row>
      <xdr:rowOff>133350</xdr:rowOff>
    </xdr:from>
    <xdr:to>
      <xdr:col>17</xdr:col>
      <xdr:colOff>404495</xdr:colOff>
      <xdr:row>35</xdr:row>
      <xdr:rowOff>398145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7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55829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35</xdr:row>
      <xdr:rowOff>133350</xdr:rowOff>
    </xdr:from>
    <xdr:to>
      <xdr:col>18</xdr:col>
      <xdr:colOff>404495</xdr:colOff>
      <xdr:row>35</xdr:row>
      <xdr:rowOff>407670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7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35</xdr:row>
      <xdr:rowOff>133350</xdr:rowOff>
    </xdr:from>
    <xdr:to>
      <xdr:col>19</xdr:col>
      <xdr:colOff>404495</xdr:colOff>
      <xdr:row>35</xdr:row>
      <xdr:rowOff>407670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7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35</xdr:row>
      <xdr:rowOff>133350</xdr:rowOff>
    </xdr:from>
    <xdr:to>
      <xdr:col>20</xdr:col>
      <xdr:colOff>404495</xdr:colOff>
      <xdr:row>35</xdr:row>
      <xdr:rowOff>407670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7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35</xdr:row>
      <xdr:rowOff>133350</xdr:rowOff>
    </xdr:from>
    <xdr:to>
      <xdr:col>21</xdr:col>
      <xdr:colOff>404495</xdr:colOff>
      <xdr:row>35</xdr:row>
      <xdr:rowOff>407670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7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35</xdr:row>
      <xdr:rowOff>133350</xdr:rowOff>
    </xdr:from>
    <xdr:to>
      <xdr:col>22</xdr:col>
      <xdr:colOff>404495</xdr:colOff>
      <xdr:row>35</xdr:row>
      <xdr:rowOff>407670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7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5582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35</xdr:row>
      <xdr:rowOff>114300</xdr:rowOff>
    </xdr:from>
    <xdr:to>
      <xdr:col>23</xdr:col>
      <xdr:colOff>403943</xdr:colOff>
      <xdr:row>35</xdr:row>
      <xdr:rowOff>388620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7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36</xdr:row>
      <xdr:rowOff>133350</xdr:rowOff>
    </xdr:from>
    <xdr:to>
      <xdr:col>17</xdr:col>
      <xdr:colOff>403943</xdr:colOff>
      <xdr:row>36</xdr:row>
      <xdr:rowOff>407670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7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60401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36</xdr:row>
      <xdr:rowOff>133350</xdr:rowOff>
    </xdr:from>
    <xdr:to>
      <xdr:col>18</xdr:col>
      <xdr:colOff>404495</xdr:colOff>
      <xdr:row>36</xdr:row>
      <xdr:rowOff>407670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7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36</xdr:row>
      <xdr:rowOff>133350</xdr:rowOff>
    </xdr:from>
    <xdr:to>
      <xdr:col>19</xdr:col>
      <xdr:colOff>404495</xdr:colOff>
      <xdr:row>36</xdr:row>
      <xdr:rowOff>407670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7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36</xdr:row>
      <xdr:rowOff>133350</xdr:rowOff>
    </xdr:from>
    <xdr:to>
      <xdr:col>20</xdr:col>
      <xdr:colOff>404495</xdr:colOff>
      <xdr:row>36</xdr:row>
      <xdr:rowOff>407670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7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36</xdr:row>
      <xdr:rowOff>133350</xdr:rowOff>
    </xdr:from>
    <xdr:to>
      <xdr:col>21</xdr:col>
      <xdr:colOff>404495</xdr:colOff>
      <xdr:row>36</xdr:row>
      <xdr:rowOff>407670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7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36</xdr:row>
      <xdr:rowOff>133350</xdr:rowOff>
    </xdr:from>
    <xdr:to>
      <xdr:col>22</xdr:col>
      <xdr:colOff>404495</xdr:colOff>
      <xdr:row>36</xdr:row>
      <xdr:rowOff>407670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7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6040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36</xdr:row>
      <xdr:rowOff>114300</xdr:rowOff>
    </xdr:from>
    <xdr:to>
      <xdr:col>23</xdr:col>
      <xdr:colOff>403943</xdr:colOff>
      <xdr:row>36</xdr:row>
      <xdr:rowOff>388620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7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37</xdr:row>
      <xdr:rowOff>133350</xdr:rowOff>
    </xdr:from>
    <xdr:to>
      <xdr:col>17</xdr:col>
      <xdr:colOff>403943</xdr:colOff>
      <xdr:row>37</xdr:row>
      <xdr:rowOff>407670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7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64973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37</xdr:row>
      <xdr:rowOff>133350</xdr:rowOff>
    </xdr:from>
    <xdr:to>
      <xdr:col>18</xdr:col>
      <xdr:colOff>404495</xdr:colOff>
      <xdr:row>37</xdr:row>
      <xdr:rowOff>407670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7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6497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37</xdr:row>
      <xdr:rowOff>133350</xdr:rowOff>
    </xdr:from>
    <xdr:to>
      <xdr:col>19</xdr:col>
      <xdr:colOff>404495</xdr:colOff>
      <xdr:row>37</xdr:row>
      <xdr:rowOff>407670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7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6497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37</xdr:row>
      <xdr:rowOff>133350</xdr:rowOff>
    </xdr:from>
    <xdr:to>
      <xdr:col>20</xdr:col>
      <xdr:colOff>404495</xdr:colOff>
      <xdr:row>37</xdr:row>
      <xdr:rowOff>407670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7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6497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37</xdr:row>
      <xdr:rowOff>133350</xdr:rowOff>
    </xdr:from>
    <xdr:to>
      <xdr:col>21</xdr:col>
      <xdr:colOff>404495</xdr:colOff>
      <xdr:row>37</xdr:row>
      <xdr:rowOff>407670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7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6497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37</xdr:row>
      <xdr:rowOff>133350</xdr:rowOff>
    </xdr:from>
    <xdr:to>
      <xdr:col>22</xdr:col>
      <xdr:colOff>404495</xdr:colOff>
      <xdr:row>37</xdr:row>
      <xdr:rowOff>407670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7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6497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37</xdr:row>
      <xdr:rowOff>114300</xdr:rowOff>
    </xdr:from>
    <xdr:to>
      <xdr:col>23</xdr:col>
      <xdr:colOff>403943</xdr:colOff>
      <xdr:row>37</xdr:row>
      <xdr:rowOff>388620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7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38</xdr:row>
      <xdr:rowOff>133350</xdr:rowOff>
    </xdr:from>
    <xdr:to>
      <xdr:col>17</xdr:col>
      <xdr:colOff>403943</xdr:colOff>
      <xdr:row>38</xdr:row>
      <xdr:rowOff>407670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7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69545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38</xdr:row>
      <xdr:rowOff>133350</xdr:rowOff>
    </xdr:from>
    <xdr:to>
      <xdr:col>18</xdr:col>
      <xdr:colOff>404495</xdr:colOff>
      <xdr:row>38</xdr:row>
      <xdr:rowOff>407670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7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6954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38</xdr:row>
      <xdr:rowOff>133350</xdr:rowOff>
    </xdr:from>
    <xdr:to>
      <xdr:col>19</xdr:col>
      <xdr:colOff>404495</xdr:colOff>
      <xdr:row>38</xdr:row>
      <xdr:rowOff>407670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7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6954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38</xdr:row>
      <xdr:rowOff>133350</xdr:rowOff>
    </xdr:from>
    <xdr:to>
      <xdr:col>20</xdr:col>
      <xdr:colOff>404495</xdr:colOff>
      <xdr:row>38</xdr:row>
      <xdr:rowOff>407670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7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6954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38</xdr:row>
      <xdr:rowOff>133350</xdr:rowOff>
    </xdr:from>
    <xdr:to>
      <xdr:col>21</xdr:col>
      <xdr:colOff>404495</xdr:colOff>
      <xdr:row>38</xdr:row>
      <xdr:rowOff>407670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7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6954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38</xdr:row>
      <xdr:rowOff>133350</xdr:rowOff>
    </xdr:from>
    <xdr:to>
      <xdr:col>22</xdr:col>
      <xdr:colOff>404495</xdr:colOff>
      <xdr:row>38</xdr:row>
      <xdr:rowOff>407670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7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6954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38</xdr:row>
      <xdr:rowOff>114300</xdr:rowOff>
    </xdr:from>
    <xdr:to>
      <xdr:col>23</xdr:col>
      <xdr:colOff>404495</xdr:colOff>
      <xdr:row>38</xdr:row>
      <xdr:rowOff>388620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7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39</xdr:row>
      <xdr:rowOff>133350</xdr:rowOff>
    </xdr:from>
    <xdr:to>
      <xdr:col>17</xdr:col>
      <xdr:colOff>404495</xdr:colOff>
      <xdr:row>39</xdr:row>
      <xdr:rowOff>407670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7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7411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39</xdr:row>
      <xdr:rowOff>133350</xdr:rowOff>
    </xdr:from>
    <xdr:to>
      <xdr:col>18</xdr:col>
      <xdr:colOff>404495</xdr:colOff>
      <xdr:row>39</xdr:row>
      <xdr:rowOff>407670</xdr:rowOff>
    </xdr:to>
    <xdr:pic>
      <xdr:nvPicPr>
        <xdr:cNvPr id="368" name="Image 367">
          <a:extLst>
            <a:ext uri="{FF2B5EF4-FFF2-40B4-BE49-F238E27FC236}">
              <a16:creationId xmlns:a16="http://schemas.microsoft.com/office/drawing/2014/main" id="{00000000-0008-0000-07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7411700"/>
          <a:ext cx="274320" cy="2743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350680</xdr:colOff>
      <xdr:row>1</xdr:row>
      <xdr:rowOff>0</xdr:rowOff>
    </xdr:from>
    <xdr:to>
      <xdr:col>24</xdr:col>
      <xdr:colOff>0</xdr:colOff>
      <xdr:row>3</xdr:row>
      <xdr:rowOff>0</xdr:rowOff>
    </xdr:to>
    <xdr:pic>
      <xdr:nvPicPr>
        <xdr:cNvPr id="2" name="Image 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65555" y="114300"/>
          <a:ext cx="6678770" cy="192405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7</xdr:row>
      <xdr:rowOff>114300</xdr:rowOff>
    </xdr:from>
    <xdr:to>
      <xdr:col>3</xdr:col>
      <xdr:colOff>404495</xdr:colOff>
      <xdr:row>7</xdr:row>
      <xdr:rowOff>379095</xdr:rowOff>
    </xdr:to>
    <xdr:pic>
      <xdr:nvPicPr>
        <xdr:cNvPr id="3" name="Image 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35337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7</xdr:row>
      <xdr:rowOff>114300</xdr:rowOff>
    </xdr:from>
    <xdr:to>
      <xdr:col>4</xdr:col>
      <xdr:colOff>404495</xdr:colOff>
      <xdr:row>7</xdr:row>
      <xdr:rowOff>388620</xdr:rowOff>
    </xdr:to>
    <xdr:pic>
      <xdr:nvPicPr>
        <xdr:cNvPr id="4" name="Image 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7</xdr:row>
      <xdr:rowOff>114300</xdr:rowOff>
    </xdr:from>
    <xdr:to>
      <xdr:col>5</xdr:col>
      <xdr:colOff>404495</xdr:colOff>
      <xdr:row>7</xdr:row>
      <xdr:rowOff>388620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7</xdr:row>
      <xdr:rowOff>114300</xdr:rowOff>
    </xdr:from>
    <xdr:to>
      <xdr:col>6</xdr:col>
      <xdr:colOff>404495</xdr:colOff>
      <xdr:row>7</xdr:row>
      <xdr:rowOff>388620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7</xdr:row>
      <xdr:rowOff>104775</xdr:rowOff>
    </xdr:from>
    <xdr:to>
      <xdr:col>7</xdr:col>
      <xdr:colOff>394970</xdr:colOff>
      <xdr:row>7</xdr:row>
      <xdr:rowOff>379095</xdr:rowOff>
    </xdr:to>
    <xdr:pic>
      <xdr:nvPicPr>
        <xdr:cNvPr id="7" name="Image 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524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8</xdr:row>
      <xdr:rowOff>114300</xdr:rowOff>
    </xdr:from>
    <xdr:to>
      <xdr:col>1</xdr:col>
      <xdr:colOff>403943</xdr:colOff>
      <xdr:row>8</xdr:row>
      <xdr:rowOff>388620</xdr:rowOff>
    </xdr:to>
    <xdr:pic>
      <xdr:nvPicPr>
        <xdr:cNvPr id="8" name="Image 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8</xdr:row>
      <xdr:rowOff>114300</xdr:rowOff>
    </xdr:from>
    <xdr:to>
      <xdr:col>2</xdr:col>
      <xdr:colOff>403943</xdr:colOff>
      <xdr:row>8</xdr:row>
      <xdr:rowOff>388620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8</xdr:row>
      <xdr:rowOff>114300</xdr:rowOff>
    </xdr:from>
    <xdr:to>
      <xdr:col>3</xdr:col>
      <xdr:colOff>404495</xdr:colOff>
      <xdr:row>8</xdr:row>
      <xdr:rowOff>388620</xdr:rowOff>
    </xdr:to>
    <xdr:pic>
      <xdr:nvPicPr>
        <xdr:cNvPr id="10" name="Image 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8</xdr:row>
      <xdr:rowOff>114300</xdr:rowOff>
    </xdr:from>
    <xdr:to>
      <xdr:col>4</xdr:col>
      <xdr:colOff>404495</xdr:colOff>
      <xdr:row>8</xdr:row>
      <xdr:rowOff>388620</xdr:rowOff>
    </xdr:to>
    <xdr:pic>
      <xdr:nvPicPr>
        <xdr:cNvPr id="11" name="Image 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8</xdr:row>
      <xdr:rowOff>114300</xdr:rowOff>
    </xdr:from>
    <xdr:to>
      <xdr:col>5</xdr:col>
      <xdr:colOff>404495</xdr:colOff>
      <xdr:row>8</xdr:row>
      <xdr:rowOff>388620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8</xdr:row>
      <xdr:rowOff>114300</xdr:rowOff>
    </xdr:from>
    <xdr:to>
      <xdr:col>6</xdr:col>
      <xdr:colOff>404495</xdr:colOff>
      <xdr:row>8</xdr:row>
      <xdr:rowOff>388620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8</xdr:row>
      <xdr:rowOff>104775</xdr:rowOff>
    </xdr:from>
    <xdr:to>
      <xdr:col>7</xdr:col>
      <xdr:colOff>394970</xdr:colOff>
      <xdr:row>8</xdr:row>
      <xdr:rowOff>379095</xdr:rowOff>
    </xdr:to>
    <xdr:pic>
      <xdr:nvPicPr>
        <xdr:cNvPr id="14" name="Image 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3981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9</xdr:row>
      <xdr:rowOff>114300</xdr:rowOff>
    </xdr:from>
    <xdr:to>
      <xdr:col>1</xdr:col>
      <xdr:colOff>403943</xdr:colOff>
      <xdr:row>9</xdr:row>
      <xdr:rowOff>388620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9</xdr:row>
      <xdr:rowOff>114300</xdr:rowOff>
    </xdr:from>
    <xdr:to>
      <xdr:col>2</xdr:col>
      <xdr:colOff>403943</xdr:colOff>
      <xdr:row>9</xdr:row>
      <xdr:rowOff>388620</xdr:rowOff>
    </xdr:to>
    <xdr:pic>
      <xdr:nvPicPr>
        <xdr:cNvPr id="16" name="Image 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9</xdr:row>
      <xdr:rowOff>114300</xdr:rowOff>
    </xdr:from>
    <xdr:to>
      <xdr:col>3</xdr:col>
      <xdr:colOff>404495</xdr:colOff>
      <xdr:row>9</xdr:row>
      <xdr:rowOff>388620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9</xdr:row>
      <xdr:rowOff>114300</xdr:rowOff>
    </xdr:from>
    <xdr:to>
      <xdr:col>4</xdr:col>
      <xdr:colOff>404495</xdr:colOff>
      <xdr:row>9</xdr:row>
      <xdr:rowOff>388620</xdr:rowOff>
    </xdr:to>
    <xdr:pic>
      <xdr:nvPicPr>
        <xdr:cNvPr id="18" name="Image 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9</xdr:row>
      <xdr:rowOff>114300</xdr:rowOff>
    </xdr:from>
    <xdr:to>
      <xdr:col>5</xdr:col>
      <xdr:colOff>404495</xdr:colOff>
      <xdr:row>9</xdr:row>
      <xdr:rowOff>388620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9</xdr:row>
      <xdr:rowOff>114300</xdr:rowOff>
    </xdr:from>
    <xdr:to>
      <xdr:col>6</xdr:col>
      <xdr:colOff>404495</xdr:colOff>
      <xdr:row>9</xdr:row>
      <xdr:rowOff>388620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9</xdr:row>
      <xdr:rowOff>104775</xdr:rowOff>
    </xdr:from>
    <xdr:to>
      <xdr:col>7</xdr:col>
      <xdr:colOff>394970</xdr:colOff>
      <xdr:row>9</xdr:row>
      <xdr:rowOff>379095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438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10</xdr:row>
      <xdr:rowOff>114300</xdr:rowOff>
    </xdr:from>
    <xdr:to>
      <xdr:col>1</xdr:col>
      <xdr:colOff>404495</xdr:colOff>
      <xdr:row>10</xdr:row>
      <xdr:rowOff>388620</xdr:rowOff>
    </xdr:to>
    <xdr:pic>
      <xdr:nvPicPr>
        <xdr:cNvPr id="22" name="Image 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10</xdr:row>
      <xdr:rowOff>114300</xdr:rowOff>
    </xdr:from>
    <xdr:to>
      <xdr:col>2</xdr:col>
      <xdr:colOff>403943</xdr:colOff>
      <xdr:row>10</xdr:row>
      <xdr:rowOff>388620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10</xdr:row>
      <xdr:rowOff>114300</xdr:rowOff>
    </xdr:from>
    <xdr:to>
      <xdr:col>3</xdr:col>
      <xdr:colOff>403943</xdr:colOff>
      <xdr:row>10</xdr:row>
      <xdr:rowOff>388620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10</xdr:row>
      <xdr:rowOff>114300</xdr:rowOff>
    </xdr:from>
    <xdr:to>
      <xdr:col>4</xdr:col>
      <xdr:colOff>404495</xdr:colOff>
      <xdr:row>10</xdr:row>
      <xdr:rowOff>388620</xdr:rowOff>
    </xdr:to>
    <xdr:pic>
      <xdr:nvPicPr>
        <xdr:cNvPr id="25" name="Image 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10</xdr:row>
      <xdr:rowOff>114300</xdr:rowOff>
    </xdr:from>
    <xdr:to>
      <xdr:col>5</xdr:col>
      <xdr:colOff>404495</xdr:colOff>
      <xdr:row>10</xdr:row>
      <xdr:rowOff>388620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130175</xdr:colOff>
      <xdr:row>10</xdr:row>
      <xdr:rowOff>114300</xdr:rowOff>
    </xdr:from>
    <xdr:to>
      <xdr:col>6</xdr:col>
      <xdr:colOff>404495</xdr:colOff>
      <xdr:row>10</xdr:row>
      <xdr:rowOff>388620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10</xdr:row>
      <xdr:rowOff>104775</xdr:rowOff>
    </xdr:from>
    <xdr:to>
      <xdr:col>7</xdr:col>
      <xdr:colOff>394970</xdr:colOff>
      <xdr:row>10</xdr:row>
      <xdr:rowOff>379095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4895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130175</xdr:colOff>
      <xdr:row>11</xdr:row>
      <xdr:rowOff>114300</xdr:rowOff>
    </xdr:from>
    <xdr:to>
      <xdr:col>1</xdr:col>
      <xdr:colOff>404495</xdr:colOff>
      <xdr:row>11</xdr:row>
      <xdr:rowOff>388620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4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130175</xdr:colOff>
      <xdr:row>11</xdr:row>
      <xdr:rowOff>114300</xdr:rowOff>
    </xdr:from>
    <xdr:to>
      <xdr:col>2</xdr:col>
      <xdr:colOff>404495</xdr:colOff>
      <xdr:row>11</xdr:row>
      <xdr:rowOff>388620</xdr:rowOff>
    </xdr:to>
    <xdr:pic>
      <xdr:nvPicPr>
        <xdr:cNvPr id="30" name="Image 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2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130175</xdr:colOff>
      <xdr:row>11</xdr:row>
      <xdr:rowOff>114300</xdr:rowOff>
    </xdr:from>
    <xdr:to>
      <xdr:col>3</xdr:col>
      <xdr:colOff>404495</xdr:colOff>
      <xdr:row>11</xdr:row>
      <xdr:rowOff>388620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0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130175</xdr:colOff>
      <xdr:row>11</xdr:row>
      <xdr:rowOff>114300</xdr:rowOff>
    </xdr:from>
    <xdr:to>
      <xdr:col>4</xdr:col>
      <xdr:colOff>404495</xdr:colOff>
      <xdr:row>11</xdr:row>
      <xdr:rowOff>388620</xdr:rowOff>
    </xdr:to>
    <xdr:pic>
      <xdr:nvPicPr>
        <xdr:cNvPr id="32" name="Image 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130175</xdr:colOff>
      <xdr:row>11</xdr:row>
      <xdr:rowOff>114300</xdr:rowOff>
    </xdr:from>
    <xdr:to>
      <xdr:col>5</xdr:col>
      <xdr:colOff>404495</xdr:colOff>
      <xdr:row>11</xdr:row>
      <xdr:rowOff>379095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575" y="53625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7</xdr:row>
      <xdr:rowOff>114300</xdr:rowOff>
    </xdr:from>
    <xdr:to>
      <xdr:col>14</xdr:col>
      <xdr:colOff>394970</xdr:colOff>
      <xdr:row>7</xdr:row>
      <xdr:rowOff>388620</xdr:rowOff>
    </xdr:to>
    <xdr:pic>
      <xdr:nvPicPr>
        <xdr:cNvPr id="34" name="Image 33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5337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7</xdr:row>
      <xdr:rowOff>123825</xdr:rowOff>
    </xdr:from>
    <xdr:to>
      <xdr:col>15</xdr:col>
      <xdr:colOff>385445</xdr:colOff>
      <xdr:row>7</xdr:row>
      <xdr:rowOff>398145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3543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8</xdr:row>
      <xdr:rowOff>114300</xdr:rowOff>
    </xdr:from>
    <xdr:to>
      <xdr:col>9</xdr:col>
      <xdr:colOff>394970</xdr:colOff>
      <xdr:row>8</xdr:row>
      <xdr:rowOff>388620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8</xdr:row>
      <xdr:rowOff>114300</xdr:rowOff>
    </xdr:from>
    <xdr:to>
      <xdr:col>10</xdr:col>
      <xdr:colOff>394970</xdr:colOff>
      <xdr:row>8</xdr:row>
      <xdr:rowOff>388620</xdr:rowOff>
    </xdr:to>
    <xdr:pic>
      <xdr:nvPicPr>
        <xdr:cNvPr id="37" name="Image 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8</xdr:row>
      <xdr:rowOff>114300</xdr:rowOff>
    </xdr:from>
    <xdr:to>
      <xdr:col>11</xdr:col>
      <xdr:colOff>394418</xdr:colOff>
      <xdr:row>8</xdr:row>
      <xdr:rowOff>388620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8</xdr:row>
      <xdr:rowOff>114300</xdr:rowOff>
    </xdr:from>
    <xdr:to>
      <xdr:col>12</xdr:col>
      <xdr:colOff>394418</xdr:colOff>
      <xdr:row>8</xdr:row>
      <xdr:rowOff>388620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8</xdr:row>
      <xdr:rowOff>114300</xdr:rowOff>
    </xdr:from>
    <xdr:to>
      <xdr:col>13</xdr:col>
      <xdr:colOff>394970</xdr:colOff>
      <xdr:row>8</xdr:row>
      <xdr:rowOff>388620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8</xdr:row>
      <xdr:rowOff>114300</xdr:rowOff>
    </xdr:from>
    <xdr:to>
      <xdr:col>14</xdr:col>
      <xdr:colOff>394970</xdr:colOff>
      <xdr:row>8</xdr:row>
      <xdr:rowOff>388620</xdr:rowOff>
    </xdr:to>
    <xdr:pic>
      <xdr:nvPicPr>
        <xdr:cNvPr id="41" name="Image 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8</xdr:row>
      <xdr:rowOff>123825</xdr:rowOff>
    </xdr:from>
    <xdr:to>
      <xdr:col>15</xdr:col>
      <xdr:colOff>385445</xdr:colOff>
      <xdr:row>8</xdr:row>
      <xdr:rowOff>398145</xdr:rowOff>
    </xdr:to>
    <xdr:pic>
      <xdr:nvPicPr>
        <xdr:cNvPr id="42" name="Image 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4000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9</xdr:row>
      <xdr:rowOff>114300</xdr:rowOff>
    </xdr:from>
    <xdr:to>
      <xdr:col>9</xdr:col>
      <xdr:colOff>394970</xdr:colOff>
      <xdr:row>9</xdr:row>
      <xdr:rowOff>388620</xdr:rowOff>
    </xdr:to>
    <xdr:pic>
      <xdr:nvPicPr>
        <xdr:cNvPr id="43" name="Image 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9</xdr:row>
      <xdr:rowOff>114300</xdr:rowOff>
    </xdr:from>
    <xdr:to>
      <xdr:col>10</xdr:col>
      <xdr:colOff>394970</xdr:colOff>
      <xdr:row>9</xdr:row>
      <xdr:rowOff>388620</xdr:rowOff>
    </xdr:to>
    <xdr:pic>
      <xdr:nvPicPr>
        <xdr:cNvPr id="44" name="Image 43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9</xdr:row>
      <xdr:rowOff>114300</xdr:rowOff>
    </xdr:from>
    <xdr:to>
      <xdr:col>11</xdr:col>
      <xdr:colOff>394418</xdr:colOff>
      <xdr:row>9</xdr:row>
      <xdr:rowOff>388620</xdr:rowOff>
    </xdr:to>
    <xdr:pic>
      <xdr:nvPicPr>
        <xdr:cNvPr id="45" name="Image 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9</xdr:row>
      <xdr:rowOff>114300</xdr:rowOff>
    </xdr:from>
    <xdr:to>
      <xdr:col>12</xdr:col>
      <xdr:colOff>394418</xdr:colOff>
      <xdr:row>9</xdr:row>
      <xdr:rowOff>388620</xdr:rowOff>
    </xdr:to>
    <xdr:pic>
      <xdr:nvPicPr>
        <xdr:cNvPr id="46" name="Image 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9</xdr:row>
      <xdr:rowOff>114300</xdr:rowOff>
    </xdr:from>
    <xdr:to>
      <xdr:col>13</xdr:col>
      <xdr:colOff>394970</xdr:colOff>
      <xdr:row>9</xdr:row>
      <xdr:rowOff>388620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9</xdr:row>
      <xdr:rowOff>114300</xdr:rowOff>
    </xdr:from>
    <xdr:to>
      <xdr:col>14</xdr:col>
      <xdr:colOff>394970</xdr:colOff>
      <xdr:row>9</xdr:row>
      <xdr:rowOff>388620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9</xdr:row>
      <xdr:rowOff>123825</xdr:rowOff>
    </xdr:from>
    <xdr:to>
      <xdr:col>15</xdr:col>
      <xdr:colOff>385445</xdr:colOff>
      <xdr:row>9</xdr:row>
      <xdr:rowOff>398145</xdr:rowOff>
    </xdr:to>
    <xdr:pic>
      <xdr:nvPicPr>
        <xdr:cNvPr id="49" name="Image 48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4457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10</xdr:row>
      <xdr:rowOff>114300</xdr:rowOff>
    </xdr:from>
    <xdr:to>
      <xdr:col>9</xdr:col>
      <xdr:colOff>394970</xdr:colOff>
      <xdr:row>10</xdr:row>
      <xdr:rowOff>388620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10</xdr:row>
      <xdr:rowOff>114300</xdr:rowOff>
    </xdr:from>
    <xdr:to>
      <xdr:col>10</xdr:col>
      <xdr:colOff>394970</xdr:colOff>
      <xdr:row>10</xdr:row>
      <xdr:rowOff>388620</xdr:rowOff>
    </xdr:to>
    <xdr:pic>
      <xdr:nvPicPr>
        <xdr:cNvPr id="51" name="Image 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10</xdr:row>
      <xdr:rowOff>114300</xdr:rowOff>
    </xdr:from>
    <xdr:to>
      <xdr:col>11</xdr:col>
      <xdr:colOff>394970</xdr:colOff>
      <xdr:row>10</xdr:row>
      <xdr:rowOff>388620</xdr:rowOff>
    </xdr:to>
    <xdr:pic>
      <xdr:nvPicPr>
        <xdr:cNvPr id="52" name="Image 5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10</xdr:row>
      <xdr:rowOff>114300</xdr:rowOff>
    </xdr:from>
    <xdr:to>
      <xdr:col>12</xdr:col>
      <xdr:colOff>394418</xdr:colOff>
      <xdr:row>10</xdr:row>
      <xdr:rowOff>388620</xdr:rowOff>
    </xdr:to>
    <xdr:pic>
      <xdr:nvPicPr>
        <xdr:cNvPr id="53" name="Image 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10</xdr:row>
      <xdr:rowOff>114300</xdr:rowOff>
    </xdr:from>
    <xdr:to>
      <xdr:col>13</xdr:col>
      <xdr:colOff>394418</xdr:colOff>
      <xdr:row>10</xdr:row>
      <xdr:rowOff>388620</xdr:rowOff>
    </xdr:to>
    <xdr:pic>
      <xdr:nvPicPr>
        <xdr:cNvPr id="54" name="Image 53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120650</xdr:colOff>
      <xdr:row>10</xdr:row>
      <xdr:rowOff>114300</xdr:rowOff>
    </xdr:from>
    <xdr:to>
      <xdr:col>14</xdr:col>
      <xdr:colOff>394970</xdr:colOff>
      <xdr:row>10</xdr:row>
      <xdr:rowOff>388620</xdr:rowOff>
    </xdr:to>
    <xdr:pic>
      <xdr:nvPicPr>
        <xdr:cNvPr id="55" name="Image 54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86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10</xdr:row>
      <xdr:rowOff>123825</xdr:rowOff>
    </xdr:from>
    <xdr:to>
      <xdr:col>15</xdr:col>
      <xdr:colOff>385445</xdr:colOff>
      <xdr:row>10</xdr:row>
      <xdr:rowOff>398145</xdr:rowOff>
    </xdr:to>
    <xdr:pic>
      <xdr:nvPicPr>
        <xdr:cNvPr id="56" name="Image 55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4914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120650</xdr:colOff>
      <xdr:row>11</xdr:row>
      <xdr:rowOff>114300</xdr:rowOff>
    </xdr:from>
    <xdr:to>
      <xdr:col>9</xdr:col>
      <xdr:colOff>394970</xdr:colOff>
      <xdr:row>11</xdr:row>
      <xdr:rowOff>388620</xdr:rowOff>
    </xdr:to>
    <xdr:pic>
      <xdr:nvPicPr>
        <xdr:cNvPr id="57" name="Image 56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97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120650</xdr:colOff>
      <xdr:row>11</xdr:row>
      <xdr:rowOff>114300</xdr:rowOff>
    </xdr:from>
    <xdr:to>
      <xdr:col>10</xdr:col>
      <xdr:colOff>394970</xdr:colOff>
      <xdr:row>11</xdr:row>
      <xdr:rowOff>388620</xdr:rowOff>
    </xdr:to>
    <xdr:pic>
      <xdr:nvPicPr>
        <xdr:cNvPr id="58" name="Image 57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55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120650</xdr:colOff>
      <xdr:row>11</xdr:row>
      <xdr:rowOff>114300</xdr:rowOff>
    </xdr:from>
    <xdr:to>
      <xdr:col>11</xdr:col>
      <xdr:colOff>394970</xdr:colOff>
      <xdr:row>11</xdr:row>
      <xdr:rowOff>388620</xdr:rowOff>
    </xdr:to>
    <xdr:pic>
      <xdr:nvPicPr>
        <xdr:cNvPr id="59" name="Image 58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13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11</xdr:row>
      <xdr:rowOff>114300</xdr:rowOff>
    </xdr:from>
    <xdr:to>
      <xdr:col>12</xdr:col>
      <xdr:colOff>394970</xdr:colOff>
      <xdr:row>11</xdr:row>
      <xdr:rowOff>388620</xdr:rowOff>
    </xdr:to>
    <xdr:pic>
      <xdr:nvPicPr>
        <xdr:cNvPr id="60" name="Image 59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0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120650</xdr:colOff>
      <xdr:row>11</xdr:row>
      <xdr:rowOff>114300</xdr:rowOff>
    </xdr:from>
    <xdr:to>
      <xdr:col>13</xdr:col>
      <xdr:colOff>394970</xdr:colOff>
      <xdr:row>11</xdr:row>
      <xdr:rowOff>388620</xdr:rowOff>
    </xdr:to>
    <xdr:pic>
      <xdr:nvPicPr>
        <xdr:cNvPr id="61" name="Image 60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8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7</xdr:row>
      <xdr:rowOff>114300</xdr:rowOff>
    </xdr:from>
    <xdr:to>
      <xdr:col>22</xdr:col>
      <xdr:colOff>375920</xdr:colOff>
      <xdr:row>7</xdr:row>
      <xdr:rowOff>379095</xdr:rowOff>
    </xdr:to>
    <xdr:pic>
      <xdr:nvPicPr>
        <xdr:cNvPr id="62" name="Image 61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35337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7</xdr:row>
      <xdr:rowOff>123825</xdr:rowOff>
    </xdr:from>
    <xdr:to>
      <xdr:col>23</xdr:col>
      <xdr:colOff>404495</xdr:colOff>
      <xdr:row>7</xdr:row>
      <xdr:rowOff>398145</xdr:rowOff>
    </xdr:to>
    <xdr:pic>
      <xdr:nvPicPr>
        <xdr:cNvPr id="63" name="Image 62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35433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8</xdr:row>
      <xdr:rowOff>114300</xdr:rowOff>
    </xdr:from>
    <xdr:to>
      <xdr:col>17</xdr:col>
      <xdr:colOff>375920</xdr:colOff>
      <xdr:row>8</xdr:row>
      <xdr:rowOff>388620</xdr:rowOff>
    </xdr:to>
    <xdr:pic>
      <xdr:nvPicPr>
        <xdr:cNvPr id="64" name="Image 63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8</xdr:row>
      <xdr:rowOff>114300</xdr:rowOff>
    </xdr:from>
    <xdr:to>
      <xdr:col>18</xdr:col>
      <xdr:colOff>375920</xdr:colOff>
      <xdr:row>8</xdr:row>
      <xdr:rowOff>388620</xdr:rowOff>
    </xdr:to>
    <xdr:pic>
      <xdr:nvPicPr>
        <xdr:cNvPr id="65" name="Image 64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8</xdr:row>
      <xdr:rowOff>114300</xdr:rowOff>
    </xdr:from>
    <xdr:to>
      <xdr:col>19</xdr:col>
      <xdr:colOff>375920</xdr:colOff>
      <xdr:row>8</xdr:row>
      <xdr:rowOff>388620</xdr:rowOff>
    </xdr:to>
    <xdr:pic>
      <xdr:nvPicPr>
        <xdr:cNvPr id="66" name="Image 65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8</xdr:row>
      <xdr:rowOff>114300</xdr:rowOff>
    </xdr:from>
    <xdr:to>
      <xdr:col>20</xdr:col>
      <xdr:colOff>375368</xdr:colOff>
      <xdr:row>8</xdr:row>
      <xdr:rowOff>388620</xdr:rowOff>
    </xdr:to>
    <xdr:pic>
      <xdr:nvPicPr>
        <xdr:cNvPr id="67" name="Image 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8</xdr:row>
      <xdr:rowOff>114300</xdr:rowOff>
    </xdr:from>
    <xdr:to>
      <xdr:col>21</xdr:col>
      <xdr:colOff>375368</xdr:colOff>
      <xdr:row>8</xdr:row>
      <xdr:rowOff>388620</xdr:rowOff>
    </xdr:to>
    <xdr:pic>
      <xdr:nvPicPr>
        <xdr:cNvPr id="68" name="Image 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39909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8</xdr:row>
      <xdr:rowOff>114300</xdr:rowOff>
    </xdr:from>
    <xdr:to>
      <xdr:col>22</xdr:col>
      <xdr:colOff>375920</xdr:colOff>
      <xdr:row>8</xdr:row>
      <xdr:rowOff>388620</xdr:rowOff>
    </xdr:to>
    <xdr:pic>
      <xdr:nvPicPr>
        <xdr:cNvPr id="69" name="Image 68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39909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8</xdr:row>
      <xdr:rowOff>123825</xdr:rowOff>
    </xdr:from>
    <xdr:to>
      <xdr:col>23</xdr:col>
      <xdr:colOff>404495</xdr:colOff>
      <xdr:row>8</xdr:row>
      <xdr:rowOff>398145</xdr:rowOff>
    </xdr:to>
    <xdr:pic>
      <xdr:nvPicPr>
        <xdr:cNvPr id="70" name="Image 6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000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9</xdr:row>
      <xdr:rowOff>114300</xdr:rowOff>
    </xdr:from>
    <xdr:to>
      <xdr:col>17</xdr:col>
      <xdr:colOff>375920</xdr:colOff>
      <xdr:row>9</xdr:row>
      <xdr:rowOff>388620</xdr:rowOff>
    </xdr:to>
    <xdr:pic>
      <xdr:nvPicPr>
        <xdr:cNvPr id="71" name="Image 70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9</xdr:row>
      <xdr:rowOff>114300</xdr:rowOff>
    </xdr:from>
    <xdr:to>
      <xdr:col>18</xdr:col>
      <xdr:colOff>375920</xdr:colOff>
      <xdr:row>9</xdr:row>
      <xdr:rowOff>388620</xdr:rowOff>
    </xdr:to>
    <xdr:pic>
      <xdr:nvPicPr>
        <xdr:cNvPr id="72" name="Image 71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9</xdr:row>
      <xdr:rowOff>114300</xdr:rowOff>
    </xdr:from>
    <xdr:to>
      <xdr:col>19</xdr:col>
      <xdr:colOff>375920</xdr:colOff>
      <xdr:row>9</xdr:row>
      <xdr:rowOff>388620</xdr:rowOff>
    </xdr:to>
    <xdr:pic>
      <xdr:nvPicPr>
        <xdr:cNvPr id="73" name="Image 72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9</xdr:row>
      <xdr:rowOff>114300</xdr:rowOff>
    </xdr:from>
    <xdr:to>
      <xdr:col>20</xdr:col>
      <xdr:colOff>375368</xdr:colOff>
      <xdr:row>9</xdr:row>
      <xdr:rowOff>388620</xdr:rowOff>
    </xdr:to>
    <xdr:pic>
      <xdr:nvPicPr>
        <xdr:cNvPr id="74" name="Image 73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9</xdr:row>
      <xdr:rowOff>114300</xdr:rowOff>
    </xdr:from>
    <xdr:to>
      <xdr:col>21</xdr:col>
      <xdr:colOff>375368</xdr:colOff>
      <xdr:row>9</xdr:row>
      <xdr:rowOff>388620</xdr:rowOff>
    </xdr:to>
    <xdr:pic>
      <xdr:nvPicPr>
        <xdr:cNvPr id="75" name="Image 74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44481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9</xdr:row>
      <xdr:rowOff>114300</xdr:rowOff>
    </xdr:from>
    <xdr:to>
      <xdr:col>22</xdr:col>
      <xdr:colOff>375920</xdr:colOff>
      <xdr:row>9</xdr:row>
      <xdr:rowOff>388620</xdr:rowOff>
    </xdr:to>
    <xdr:pic>
      <xdr:nvPicPr>
        <xdr:cNvPr id="76" name="Image 75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44481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9</xdr:row>
      <xdr:rowOff>123825</xdr:rowOff>
    </xdr:from>
    <xdr:to>
      <xdr:col>23</xdr:col>
      <xdr:colOff>404495</xdr:colOff>
      <xdr:row>9</xdr:row>
      <xdr:rowOff>398145</xdr:rowOff>
    </xdr:to>
    <xdr:pic>
      <xdr:nvPicPr>
        <xdr:cNvPr id="77" name="Image 76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457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10</xdr:row>
      <xdr:rowOff>114300</xdr:rowOff>
    </xdr:from>
    <xdr:to>
      <xdr:col>17</xdr:col>
      <xdr:colOff>375920</xdr:colOff>
      <xdr:row>10</xdr:row>
      <xdr:rowOff>388620</xdr:rowOff>
    </xdr:to>
    <xdr:pic>
      <xdr:nvPicPr>
        <xdr:cNvPr id="78" name="Image 77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10</xdr:row>
      <xdr:rowOff>114300</xdr:rowOff>
    </xdr:from>
    <xdr:to>
      <xdr:col>18</xdr:col>
      <xdr:colOff>375920</xdr:colOff>
      <xdr:row>10</xdr:row>
      <xdr:rowOff>388620</xdr:rowOff>
    </xdr:to>
    <xdr:pic>
      <xdr:nvPicPr>
        <xdr:cNvPr id="79" name="Image 78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10</xdr:row>
      <xdr:rowOff>114300</xdr:rowOff>
    </xdr:from>
    <xdr:to>
      <xdr:col>19</xdr:col>
      <xdr:colOff>375920</xdr:colOff>
      <xdr:row>10</xdr:row>
      <xdr:rowOff>388620</xdr:rowOff>
    </xdr:to>
    <xdr:pic>
      <xdr:nvPicPr>
        <xdr:cNvPr id="80" name="Image 79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10</xdr:row>
      <xdr:rowOff>114300</xdr:rowOff>
    </xdr:from>
    <xdr:to>
      <xdr:col>20</xdr:col>
      <xdr:colOff>375920</xdr:colOff>
      <xdr:row>10</xdr:row>
      <xdr:rowOff>388620</xdr:rowOff>
    </xdr:to>
    <xdr:pic>
      <xdr:nvPicPr>
        <xdr:cNvPr id="81" name="Image 80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49053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10</xdr:row>
      <xdr:rowOff>114300</xdr:rowOff>
    </xdr:from>
    <xdr:to>
      <xdr:col>21</xdr:col>
      <xdr:colOff>375368</xdr:colOff>
      <xdr:row>10</xdr:row>
      <xdr:rowOff>388620</xdr:rowOff>
    </xdr:to>
    <xdr:pic>
      <xdr:nvPicPr>
        <xdr:cNvPr id="82" name="Image 81">
          <a:extLst>
            <a:ext uri="{FF2B5EF4-FFF2-40B4-BE49-F238E27FC236}">
              <a16:creationId xmlns:a16="http://schemas.microsoft.com/office/drawing/2014/main" id="{00000000-0008-0000-08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10</xdr:row>
      <xdr:rowOff>114300</xdr:rowOff>
    </xdr:from>
    <xdr:to>
      <xdr:col>22</xdr:col>
      <xdr:colOff>375368</xdr:colOff>
      <xdr:row>10</xdr:row>
      <xdr:rowOff>388620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id="{00000000-0008-0000-08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49053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10</xdr:row>
      <xdr:rowOff>123825</xdr:rowOff>
    </xdr:from>
    <xdr:to>
      <xdr:col>23</xdr:col>
      <xdr:colOff>403943</xdr:colOff>
      <xdr:row>10</xdr:row>
      <xdr:rowOff>398145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id="{00000000-0008-0000-08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49149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11</xdr:row>
      <xdr:rowOff>114300</xdr:rowOff>
    </xdr:from>
    <xdr:to>
      <xdr:col>17</xdr:col>
      <xdr:colOff>375920</xdr:colOff>
      <xdr:row>11</xdr:row>
      <xdr:rowOff>388620</xdr:rowOff>
    </xdr:to>
    <xdr:pic>
      <xdr:nvPicPr>
        <xdr:cNvPr id="85" name="Image 84">
          <a:extLst>
            <a:ext uri="{FF2B5EF4-FFF2-40B4-BE49-F238E27FC236}">
              <a16:creationId xmlns:a16="http://schemas.microsoft.com/office/drawing/2014/main" id="{00000000-0008-0000-08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101600</xdr:colOff>
      <xdr:row>11</xdr:row>
      <xdr:rowOff>114300</xdr:rowOff>
    </xdr:from>
    <xdr:to>
      <xdr:col>18</xdr:col>
      <xdr:colOff>375920</xdr:colOff>
      <xdr:row>11</xdr:row>
      <xdr:rowOff>388620</xdr:rowOff>
    </xdr:to>
    <xdr:pic>
      <xdr:nvPicPr>
        <xdr:cNvPr id="86" name="Image 85">
          <a:extLst>
            <a:ext uri="{FF2B5EF4-FFF2-40B4-BE49-F238E27FC236}">
              <a16:creationId xmlns:a16="http://schemas.microsoft.com/office/drawing/2014/main" id="{00000000-0008-0000-08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2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101600</xdr:colOff>
      <xdr:row>11</xdr:row>
      <xdr:rowOff>114300</xdr:rowOff>
    </xdr:from>
    <xdr:to>
      <xdr:col>19</xdr:col>
      <xdr:colOff>375920</xdr:colOff>
      <xdr:row>11</xdr:row>
      <xdr:rowOff>388620</xdr:rowOff>
    </xdr:to>
    <xdr:pic>
      <xdr:nvPicPr>
        <xdr:cNvPr id="87" name="Image 86">
          <a:extLst>
            <a:ext uri="{FF2B5EF4-FFF2-40B4-BE49-F238E27FC236}">
              <a16:creationId xmlns:a16="http://schemas.microsoft.com/office/drawing/2014/main" id="{00000000-0008-0000-08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705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101600</xdr:colOff>
      <xdr:row>11</xdr:row>
      <xdr:rowOff>114300</xdr:rowOff>
    </xdr:from>
    <xdr:to>
      <xdr:col>20</xdr:col>
      <xdr:colOff>375920</xdr:colOff>
      <xdr:row>11</xdr:row>
      <xdr:rowOff>388620</xdr:rowOff>
    </xdr:to>
    <xdr:pic>
      <xdr:nvPicPr>
        <xdr:cNvPr id="88" name="Image 87">
          <a:extLst>
            <a:ext uri="{FF2B5EF4-FFF2-40B4-BE49-F238E27FC236}">
              <a16:creationId xmlns:a16="http://schemas.microsoft.com/office/drawing/2014/main" id="{00000000-0008-0000-08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282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101600</xdr:colOff>
      <xdr:row>11</xdr:row>
      <xdr:rowOff>114300</xdr:rowOff>
    </xdr:from>
    <xdr:to>
      <xdr:col>21</xdr:col>
      <xdr:colOff>375920</xdr:colOff>
      <xdr:row>11</xdr:row>
      <xdr:rowOff>388620</xdr:rowOff>
    </xdr:to>
    <xdr:pic>
      <xdr:nvPicPr>
        <xdr:cNvPr id="89" name="Image 88">
          <a:extLst>
            <a:ext uri="{FF2B5EF4-FFF2-40B4-BE49-F238E27FC236}">
              <a16:creationId xmlns:a16="http://schemas.microsoft.com/office/drawing/2014/main" id="{00000000-0008-0000-08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8600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101600</xdr:colOff>
      <xdr:row>11</xdr:row>
      <xdr:rowOff>114300</xdr:rowOff>
    </xdr:from>
    <xdr:to>
      <xdr:col>22</xdr:col>
      <xdr:colOff>375920</xdr:colOff>
      <xdr:row>11</xdr:row>
      <xdr:rowOff>388620</xdr:rowOff>
    </xdr:to>
    <xdr:pic>
      <xdr:nvPicPr>
        <xdr:cNvPr id="90" name="Image 89">
          <a:extLst>
            <a:ext uri="{FF2B5EF4-FFF2-40B4-BE49-F238E27FC236}">
              <a16:creationId xmlns:a16="http://schemas.microsoft.com/office/drawing/2014/main" id="{00000000-0008-0000-08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4375" y="53625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11</xdr:row>
      <xdr:rowOff>123825</xdr:rowOff>
    </xdr:from>
    <xdr:to>
      <xdr:col>23</xdr:col>
      <xdr:colOff>404495</xdr:colOff>
      <xdr:row>11</xdr:row>
      <xdr:rowOff>398145</xdr:rowOff>
    </xdr:to>
    <xdr:pic>
      <xdr:nvPicPr>
        <xdr:cNvPr id="91" name="Image 90">
          <a:extLst>
            <a:ext uri="{FF2B5EF4-FFF2-40B4-BE49-F238E27FC236}">
              <a16:creationId xmlns:a16="http://schemas.microsoft.com/office/drawing/2014/main" id="{00000000-0008-0000-08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5372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101600</xdr:colOff>
      <xdr:row>12</xdr:row>
      <xdr:rowOff>114300</xdr:rowOff>
    </xdr:from>
    <xdr:to>
      <xdr:col>17</xdr:col>
      <xdr:colOff>375920</xdr:colOff>
      <xdr:row>12</xdr:row>
      <xdr:rowOff>379095</xdr:rowOff>
    </xdr:to>
    <xdr:pic>
      <xdr:nvPicPr>
        <xdr:cNvPr id="92" name="Image 91">
          <a:extLst>
            <a:ext uri="{FF2B5EF4-FFF2-40B4-BE49-F238E27FC236}">
              <a16:creationId xmlns:a16="http://schemas.microsoft.com/office/drawing/2014/main" id="{00000000-0008-0000-08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5500" y="581977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16</xdr:row>
      <xdr:rowOff>114300</xdr:rowOff>
    </xdr:from>
    <xdr:to>
      <xdr:col>2</xdr:col>
      <xdr:colOff>375920</xdr:colOff>
      <xdr:row>16</xdr:row>
      <xdr:rowOff>388620</xdr:rowOff>
    </xdr:to>
    <xdr:pic>
      <xdr:nvPicPr>
        <xdr:cNvPr id="93" name="Image 92">
          <a:extLst>
            <a:ext uri="{FF2B5EF4-FFF2-40B4-BE49-F238E27FC236}">
              <a16:creationId xmlns:a16="http://schemas.microsoft.com/office/drawing/2014/main" id="{00000000-0008-0000-08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16</xdr:row>
      <xdr:rowOff>114300</xdr:rowOff>
    </xdr:from>
    <xdr:to>
      <xdr:col>3</xdr:col>
      <xdr:colOff>375920</xdr:colOff>
      <xdr:row>16</xdr:row>
      <xdr:rowOff>388620</xdr:rowOff>
    </xdr:to>
    <xdr:pic>
      <xdr:nvPicPr>
        <xdr:cNvPr id="94" name="Image 93">
          <a:extLst>
            <a:ext uri="{FF2B5EF4-FFF2-40B4-BE49-F238E27FC236}">
              <a16:creationId xmlns:a16="http://schemas.microsoft.com/office/drawing/2014/main" id="{00000000-0008-0000-08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16</xdr:row>
      <xdr:rowOff>114300</xdr:rowOff>
    </xdr:from>
    <xdr:to>
      <xdr:col>4</xdr:col>
      <xdr:colOff>375920</xdr:colOff>
      <xdr:row>16</xdr:row>
      <xdr:rowOff>388620</xdr:rowOff>
    </xdr:to>
    <xdr:pic>
      <xdr:nvPicPr>
        <xdr:cNvPr id="95" name="Image 94">
          <a:extLst>
            <a:ext uri="{FF2B5EF4-FFF2-40B4-BE49-F238E27FC236}">
              <a16:creationId xmlns:a16="http://schemas.microsoft.com/office/drawing/2014/main" id="{00000000-0008-0000-08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16</xdr:row>
      <xdr:rowOff>114300</xdr:rowOff>
    </xdr:from>
    <xdr:to>
      <xdr:col>5</xdr:col>
      <xdr:colOff>375368</xdr:colOff>
      <xdr:row>16</xdr:row>
      <xdr:rowOff>388620</xdr:rowOff>
    </xdr:to>
    <xdr:pic>
      <xdr:nvPicPr>
        <xdr:cNvPr id="96" name="Image 95">
          <a:extLst>
            <a:ext uri="{FF2B5EF4-FFF2-40B4-BE49-F238E27FC236}">
              <a16:creationId xmlns:a16="http://schemas.microsoft.com/office/drawing/2014/main" id="{00000000-0008-0000-08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16</xdr:row>
      <xdr:rowOff>114300</xdr:rowOff>
    </xdr:from>
    <xdr:to>
      <xdr:col>6</xdr:col>
      <xdr:colOff>375368</xdr:colOff>
      <xdr:row>16</xdr:row>
      <xdr:rowOff>388620</xdr:rowOff>
    </xdr:to>
    <xdr:pic>
      <xdr:nvPicPr>
        <xdr:cNvPr id="97" name="Image 96">
          <a:extLst>
            <a:ext uri="{FF2B5EF4-FFF2-40B4-BE49-F238E27FC236}">
              <a16:creationId xmlns:a16="http://schemas.microsoft.com/office/drawing/2014/main" id="{00000000-0008-0000-08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73914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16</xdr:row>
      <xdr:rowOff>114300</xdr:rowOff>
    </xdr:from>
    <xdr:to>
      <xdr:col>7</xdr:col>
      <xdr:colOff>394970</xdr:colOff>
      <xdr:row>16</xdr:row>
      <xdr:rowOff>388620</xdr:rowOff>
    </xdr:to>
    <xdr:pic>
      <xdr:nvPicPr>
        <xdr:cNvPr id="98" name="Image 97">
          <a:extLst>
            <a:ext uri="{FF2B5EF4-FFF2-40B4-BE49-F238E27FC236}">
              <a16:creationId xmlns:a16="http://schemas.microsoft.com/office/drawing/2014/main" id="{00000000-0008-0000-08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17</xdr:row>
      <xdr:rowOff>114300</xdr:rowOff>
    </xdr:from>
    <xdr:to>
      <xdr:col>1</xdr:col>
      <xdr:colOff>375920</xdr:colOff>
      <xdr:row>17</xdr:row>
      <xdr:rowOff>388620</xdr:rowOff>
    </xdr:to>
    <xdr:pic>
      <xdr:nvPicPr>
        <xdr:cNvPr id="99" name="Image 98">
          <a:extLst>
            <a:ext uri="{FF2B5EF4-FFF2-40B4-BE49-F238E27FC236}">
              <a16:creationId xmlns:a16="http://schemas.microsoft.com/office/drawing/2014/main" id="{00000000-0008-0000-08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17</xdr:row>
      <xdr:rowOff>114300</xdr:rowOff>
    </xdr:from>
    <xdr:to>
      <xdr:col>2</xdr:col>
      <xdr:colOff>375920</xdr:colOff>
      <xdr:row>17</xdr:row>
      <xdr:rowOff>388620</xdr:rowOff>
    </xdr:to>
    <xdr:pic>
      <xdr:nvPicPr>
        <xdr:cNvPr id="100" name="Image 99">
          <a:extLst>
            <a:ext uri="{FF2B5EF4-FFF2-40B4-BE49-F238E27FC236}">
              <a16:creationId xmlns:a16="http://schemas.microsoft.com/office/drawing/2014/main" id="{00000000-0008-0000-08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17</xdr:row>
      <xdr:rowOff>114300</xdr:rowOff>
    </xdr:from>
    <xdr:to>
      <xdr:col>3</xdr:col>
      <xdr:colOff>375920</xdr:colOff>
      <xdr:row>17</xdr:row>
      <xdr:rowOff>388620</xdr:rowOff>
    </xdr:to>
    <xdr:pic>
      <xdr:nvPicPr>
        <xdr:cNvPr id="101" name="Image 100">
          <a:extLst>
            <a:ext uri="{FF2B5EF4-FFF2-40B4-BE49-F238E27FC236}">
              <a16:creationId xmlns:a16="http://schemas.microsoft.com/office/drawing/2014/main" id="{00000000-0008-0000-08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17</xdr:row>
      <xdr:rowOff>114300</xdr:rowOff>
    </xdr:from>
    <xdr:to>
      <xdr:col>4</xdr:col>
      <xdr:colOff>375920</xdr:colOff>
      <xdr:row>17</xdr:row>
      <xdr:rowOff>388620</xdr:rowOff>
    </xdr:to>
    <xdr:pic>
      <xdr:nvPicPr>
        <xdr:cNvPr id="102" name="Image 101">
          <a:extLst>
            <a:ext uri="{FF2B5EF4-FFF2-40B4-BE49-F238E27FC236}">
              <a16:creationId xmlns:a16="http://schemas.microsoft.com/office/drawing/2014/main" id="{00000000-0008-0000-08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17</xdr:row>
      <xdr:rowOff>114300</xdr:rowOff>
    </xdr:from>
    <xdr:to>
      <xdr:col>5</xdr:col>
      <xdr:colOff>375920</xdr:colOff>
      <xdr:row>17</xdr:row>
      <xdr:rowOff>388620</xdr:rowOff>
    </xdr:to>
    <xdr:pic>
      <xdr:nvPicPr>
        <xdr:cNvPr id="103" name="Image 102">
          <a:extLst>
            <a:ext uri="{FF2B5EF4-FFF2-40B4-BE49-F238E27FC236}">
              <a16:creationId xmlns:a16="http://schemas.microsoft.com/office/drawing/2014/main" id="{00000000-0008-0000-08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17</xdr:row>
      <xdr:rowOff>114300</xdr:rowOff>
    </xdr:from>
    <xdr:to>
      <xdr:col>6</xdr:col>
      <xdr:colOff>375368</xdr:colOff>
      <xdr:row>17</xdr:row>
      <xdr:rowOff>388620</xdr:rowOff>
    </xdr:to>
    <xdr:pic>
      <xdr:nvPicPr>
        <xdr:cNvPr id="104" name="Image 103">
          <a:extLst>
            <a:ext uri="{FF2B5EF4-FFF2-40B4-BE49-F238E27FC236}">
              <a16:creationId xmlns:a16="http://schemas.microsoft.com/office/drawing/2014/main" id="{00000000-0008-0000-08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17</xdr:row>
      <xdr:rowOff>114300</xdr:rowOff>
    </xdr:from>
    <xdr:to>
      <xdr:col>7</xdr:col>
      <xdr:colOff>394418</xdr:colOff>
      <xdr:row>17</xdr:row>
      <xdr:rowOff>388620</xdr:rowOff>
    </xdr:to>
    <xdr:pic>
      <xdr:nvPicPr>
        <xdr:cNvPr id="105" name="Image 104">
          <a:extLst>
            <a:ext uri="{FF2B5EF4-FFF2-40B4-BE49-F238E27FC236}">
              <a16:creationId xmlns:a16="http://schemas.microsoft.com/office/drawing/2014/main" id="{00000000-0008-0000-08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18</xdr:row>
      <xdr:rowOff>114300</xdr:rowOff>
    </xdr:from>
    <xdr:to>
      <xdr:col>1</xdr:col>
      <xdr:colOff>375920</xdr:colOff>
      <xdr:row>18</xdr:row>
      <xdr:rowOff>388620</xdr:rowOff>
    </xdr:to>
    <xdr:pic>
      <xdr:nvPicPr>
        <xdr:cNvPr id="106" name="Image 105">
          <a:extLst>
            <a:ext uri="{FF2B5EF4-FFF2-40B4-BE49-F238E27FC236}">
              <a16:creationId xmlns:a16="http://schemas.microsoft.com/office/drawing/2014/main" id="{00000000-0008-0000-08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18</xdr:row>
      <xdr:rowOff>114300</xdr:rowOff>
    </xdr:from>
    <xdr:to>
      <xdr:col>2</xdr:col>
      <xdr:colOff>375920</xdr:colOff>
      <xdr:row>18</xdr:row>
      <xdr:rowOff>388620</xdr:rowOff>
    </xdr:to>
    <xdr:pic>
      <xdr:nvPicPr>
        <xdr:cNvPr id="107" name="Image 106">
          <a:extLst>
            <a:ext uri="{FF2B5EF4-FFF2-40B4-BE49-F238E27FC236}">
              <a16:creationId xmlns:a16="http://schemas.microsoft.com/office/drawing/2014/main" id="{00000000-0008-0000-08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18</xdr:row>
      <xdr:rowOff>114300</xdr:rowOff>
    </xdr:from>
    <xdr:to>
      <xdr:col>3</xdr:col>
      <xdr:colOff>375920</xdr:colOff>
      <xdr:row>18</xdr:row>
      <xdr:rowOff>388620</xdr:rowOff>
    </xdr:to>
    <xdr:pic>
      <xdr:nvPicPr>
        <xdr:cNvPr id="108" name="Image 107">
          <a:extLst>
            <a:ext uri="{FF2B5EF4-FFF2-40B4-BE49-F238E27FC236}">
              <a16:creationId xmlns:a16="http://schemas.microsoft.com/office/drawing/2014/main" id="{00000000-0008-0000-08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18</xdr:row>
      <xdr:rowOff>114300</xdr:rowOff>
    </xdr:from>
    <xdr:to>
      <xdr:col>4</xdr:col>
      <xdr:colOff>375920</xdr:colOff>
      <xdr:row>18</xdr:row>
      <xdr:rowOff>388620</xdr:rowOff>
    </xdr:to>
    <xdr:pic>
      <xdr:nvPicPr>
        <xdr:cNvPr id="109" name="Image 108">
          <a:extLst>
            <a:ext uri="{FF2B5EF4-FFF2-40B4-BE49-F238E27FC236}">
              <a16:creationId xmlns:a16="http://schemas.microsoft.com/office/drawing/2014/main" id="{00000000-0008-0000-08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18</xdr:row>
      <xdr:rowOff>114300</xdr:rowOff>
    </xdr:from>
    <xdr:to>
      <xdr:col>5</xdr:col>
      <xdr:colOff>375920</xdr:colOff>
      <xdr:row>18</xdr:row>
      <xdr:rowOff>388620</xdr:rowOff>
    </xdr:to>
    <xdr:pic>
      <xdr:nvPicPr>
        <xdr:cNvPr id="110" name="Image 109">
          <a:extLst>
            <a:ext uri="{FF2B5EF4-FFF2-40B4-BE49-F238E27FC236}">
              <a16:creationId xmlns:a16="http://schemas.microsoft.com/office/drawing/2014/main" id="{00000000-0008-0000-08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18</xdr:row>
      <xdr:rowOff>114300</xdr:rowOff>
    </xdr:from>
    <xdr:to>
      <xdr:col>6</xdr:col>
      <xdr:colOff>375920</xdr:colOff>
      <xdr:row>18</xdr:row>
      <xdr:rowOff>388620</xdr:rowOff>
    </xdr:to>
    <xdr:pic>
      <xdr:nvPicPr>
        <xdr:cNvPr id="111" name="Image 110">
          <a:extLst>
            <a:ext uri="{FF2B5EF4-FFF2-40B4-BE49-F238E27FC236}">
              <a16:creationId xmlns:a16="http://schemas.microsoft.com/office/drawing/2014/main" id="{00000000-0008-0000-08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18</xdr:row>
      <xdr:rowOff>114300</xdr:rowOff>
    </xdr:from>
    <xdr:to>
      <xdr:col>7</xdr:col>
      <xdr:colOff>394418</xdr:colOff>
      <xdr:row>18</xdr:row>
      <xdr:rowOff>388620</xdr:rowOff>
    </xdr:to>
    <xdr:pic>
      <xdr:nvPicPr>
        <xdr:cNvPr id="112" name="Image 111">
          <a:extLst>
            <a:ext uri="{FF2B5EF4-FFF2-40B4-BE49-F238E27FC236}">
              <a16:creationId xmlns:a16="http://schemas.microsoft.com/office/drawing/2014/main" id="{00000000-0008-0000-08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19</xdr:row>
      <xdr:rowOff>114300</xdr:rowOff>
    </xdr:from>
    <xdr:to>
      <xdr:col>1</xdr:col>
      <xdr:colOff>375368</xdr:colOff>
      <xdr:row>19</xdr:row>
      <xdr:rowOff>388620</xdr:rowOff>
    </xdr:to>
    <xdr:pic>
      <xdr:nvPicPr>
        <xdr:cNvPr id="113" name="Image 112">
          <a:extLst>
            <a:ext uri="{FF2B5EF4-FFF2-40B4-BE49-F238E27FC236}">
              <a16:creationId xmlns:a16="http://schemas.microsoft.com/office/drawing/2014/main" id="{00000000-0008-0000-08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19</xdr:row>
      <xdr:rowOff>114300</xdr:rowOff>
    </xdr:from>
    <xdr:to>
      <xdr:col>2</xdr:col>
      <xdr:colOff>375920</xdr:colOff>
      <xdr:row>19</xdr:row>
      <xdr:rowOff>388620</xdr:rowOff>
    </xdr:to>
    <xdr:pic>
      <xdr:nvPicPr>
        <xdr:cNvPr id="114" name="Image 113">
          <a:extLst>
            <a:ext uri="{FF2B5EF4-FFF2-40B4-BE49-F238E27FC236}">
              <a16:creationId xmlns:a16="http://schemas.microsoft.com/office/drawing/2014/main" id="{00000000-0008-0000-08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19</xdr:row>
      <xdr:rowOff>114300</xdr:rowOff>
    </xdr:from>
    <xdr:to>
      <xdr:col>3</xdr:col>
      <xdr:colOff>375920</xdr:colOff>
      <xdr:row>19</xdr:row>
      <xdr:rowOff>388620</xdr:rowOff>
    </xdr:to>
    <xdr:pic>
      <xdr:nvPicPr>
        <xdr:cNvPr id="115" name="Image 114">
          <a:extLst>
            <a:ext uri="{FF2B5EF4-FFF2-40B4-BE49-F238E27FC236}">
              <a16:creationId xmlns:a16="http://schemas.microsoft.com/office/drawing/2014/main" id="{00000000-0008-0000-08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19</xdr:row>
      <xdr:rowOff>114300</xdr:rowOff>
    </xdr:from>
    <xdr:to>
      <xdr:col>4</xdr:col>
      <xdr:colOff>375920</xdr:colOff>
      <xdr:row>19</xdr:row>
      <xdr:rowOff>388620</xdr:rowOff>
    </xdr:to>
    <xdr:pic>
      <xdr:nvPicPr>
        <xdr:cNvPr id="116" name="Image 115">
          <a:extLst>
            <a:ext uri="{FF2B5EF4-FFF2-40B4-BE49-F238E27FC236}">
              <a16:creationId xmlns:a16="http://schemas.microsoft.com/office/drawing/2014/main" id="{00000000-0008-0000-08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19</xdr:row>
      <xdr:rowOff>114300</xdr:rowOff>
    </xdr:from>
    <xdr:to>
      <xdr:col>5</xdr:col>
      <xdr:colOff>375920</xdr:colOff>
      <xdr:row>19</xdr:row>
      <xdr:rowOff>388620</xdr:rowOff>
    </xdr:to>
    <xdr:pic>
      <xdr:nvPicPr>
        <xdr:cNvPr id="117" name="Image 116">
          <a:extLst>
            <a:ext uri="{FF2B5EF4-FFF2-40B4-BE49-F238E27FC236}">
              <a16:creationId xmlns:a16="http://schemas.microsoft.com/office/drawing/2014/main" id="{00000000-0008-0000-08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19</xdr:row>
      <xdr:rowOff>114300</xdr:rowOff>
    </xdr:from>
    <xdr:to>
      <xdr:col>6</xdr:col>
      <xdr:colOff>375920</xdr:colOff>
      <xdr:row>19</xdr:row>
      <xdr:rowOff>388620</xdr:rowOff>
    </xdr:to>
    <xdr:pic>
      <xdr:nvPicPr>
        <xdr:cNvPr id="118" name="Image 117">
          <a:extLst>
            <a:ext uri="{FF2B5EF4-FFF2-40B4-BE49-F238E27FC236}">
              <a16:creationId xmlns:a16="http://schemas.microsoft.com/office/drawing/2014/main" id="{00000000-0008-0000-08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19</xdr:row>
      <xdr:rowOff>114300</xdr:rowOff>
    </xdr:from>
    <xdr:to>
      <xdr:col>7</xdr:col>
      <xdr:colOff>394970</xdr:colOff>
      <xdr:row>19</xdr:row>
      <xdr:rowOff>388620</xdr:rowOff>
    </xdr:to>
    <xdr:pic>
      <xdr:nvPicPr>
        <xdr:cNvPr id="119" name="Image 118">
          <a:extLst>
            <a:ext uri="{FF2B5EF4-FFF2-40B4-BE49-F238E27FC236}">
              <a16:creationId xmlns:a16="http://schemas.microsoft.com/office/drawing/2014/main" id="{00000000-0008-0000-08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20</xdr:row>
      <xdr:rowOff>114300</xdr:rowOff>
    </xdr:from>
    <xdr:to>
      <xdr:col>1</xdr:col>
      <xdr:colOff>375920</xdr:colOff>
      <xdr:row>20</xdr:row>
      <xdr:rowOff>388620</xdr:rowOff>
    </xdr:to>
    <xdr:pic>
      <xdr:nvPicPr>
        <xdr:cNvPr id="120" name="Image 119">
          <a:extLst>
            <a:ext uri="{FF2B5EF4-FFF2-40B4-BE49-F238E27FC236}">
              <a16:creationId xmlns:a16="http://schemas.microsoft.com/office/drawing/2014/main" id="{00000000-0008-0000-08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20</xdr:row>
      <xdr:rowOff>114300</xdr:rowOff>
    </xdr:from>
    <xdr:to>
      <xdr:col>2</xdr:col>
      <xdr:colOff>375920</xdr:colOff>
      <xdr:row>20</xdr:row>
      <xdr:rowOff>379095</xdr:rowOff>
    </xdr:to>
    <xdr:pic>
      <xdr:nvPicPr>
        <xdr:cNvPr id="121" name="Image 120">
          <a:extLst>
            <a:ext uri="{FF2B5EF4-FFF2-40B4-BE49-F238E27FC236}">
              <a16:creationId xmlns:a16="http://schemas.microsoft.com/office/drawing/2014/main" id="{00000000-0008-0000-08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92202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20</xdr:row>
      <xdr:rowOff>114300</xdr:rowOff>
    </xdr:from>
    <xdr:to>
      <xdr:col>3</xdr:col>
      <xdr:colOff>375920</xdr:colOff>
      <xdr:row>20</xdr:row>
      <xdr:rowOff>388620</xdr:rowOff>
    </xdr:to>
    <xdr:pic>
      <xdr:nvPicPr>
        <xdr:cNvPr id="122" name="Image 121">
          <a:extLst>
            <a:ext uri="{FF2B5EF4-FFF2-40B4-BE49-F238E27FC236}">
              <a16:creationId xmlns:a16="http://schemas.microsoft.com/office/drawing/2014/main" id="{00000000-0008-0000-08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16</xdr:row>
      <xdr:rowOff>114300</xdr:rowOff>
    </xdr:from>
    <xdr:to>
      <xdr:col>12</xdr:col>
      <xdr:colOff>375920</xdr:colOff>
      <xdr:row>16</xdr:row>
      <xdr:rowOff>388620</xdr:rowOff>
    </xdr:to>
    <xdr:pic>
      <xdr:nvPicPr>
        <xdr:cNvPr id="123" name="Image 122">
          <a:extLst>
            <a:ext uri="{FF2B5EF4-FFF2-40B4-BE49-F238E27FC236}">
              <a16:creationId xmlns:a16="http://schemas.microsoft.com/office/drawing/2014/main" id="{00000000-0008-0000-08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16</xdr:row>
      <xdr:rowOff>114300</xdr:rowOff>
    </xdr:from>
    <xdr:to>
      <xdr:col>13</xdr:col>
      <xdr:colOff>375920</xdr:colOff>
      <xdr:row>16</xdr:row>
      <xdr:rowOff>388620</xdr:rowOff>
    </xdr:to>
    <xdr:pic>
      <xdr:nvPicPr>
        <xdr:cNvPr id="124" name="Image 123">
          <a:extLst>
            <a:ext uri="{FF2B5EF4-FFF2-40B4-BE49-F238E27FC236}">
              <a16:creationId xmlns:a16="http://schemas.microsoft.com/office/drawing/2014/main" id="{00000000-0008-0000-08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16</xdr:row>
      <xdr:rowOff>114300</xdr:rowOff>
    </xdr:from>
    <xdr:to>
      <xdr:col>14</xdr:col>
      <xdr:colOff>375920</xdr:colOff>
      <xdr:row>16</xdr:row>
      <xdr:rowOff>388620</xdr:rowOff>
    </xdr:to>
    <xdr:pic>
      <xdr:nvPicPr>
        <xdr:cNvPr id="125" name="Image 124">
          <a:extLst>
            <a:ext uri="{FF2B5EF4-FFF2-40B4-BE49-F238E27FC236}">
              <a16:creationId xmlns:a16="http://schemas.microsoft.com/office/drawing/2014/main" id="{00000000-0008-0000-08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16</xdr:row>
      <xdr:rowOff>104775</xdr:rowOff>
    </xdr:from>
    <xdr:to>
      <xdr:col>15</xdr:col>
      <xdr:colOff>394418</xdr:colOff>
      <xdr:row>16</xdr:row>
      <xdr:rowOff>379095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id="{00000000-0008-0000-08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38187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17</xdr:row>
      <xdr:rowOff>114300</xdr:rowOff>
    </xdr:from>
    <xdr:to>
      <xdr:col>9</xdr:col>
      <xdr:colOff>375368</xdr:colOff>
      <xdr:row>17</xdr:row>
      <xdr:rowOff>388620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id="{00000000-0008-0000-08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78486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17</xdr:row>
      <xdr:rowOff>114300</xdr:rowOff>
    </xdr:from>
    <xdr:to>
      <xdr:col>10</xdr:col>
      <xdr:colOff>375920</xdr:colOff>
      <xdr:row>17</xdr:row>
      <xdr:rowOff>388620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id="{00000000-0008-0000-08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17</xdr:row>
      <xdr:rowOff>114300</xdr:rowOff>
    </xdr:from>
    <xdr:to>
      <xdr:col>11</xdr:col>
      <xdr:colOff>375920</xdr:colOff>
      <xdr:row>17</xdr:row>
      <xdr:rowOff>388620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id="{00000000-0008-0000-08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17</xdr:row>
      <xdr:rowOff>114300</xdr:rowOff>
    </xdr:from>
    <xdr:to>
      <xdr:col>12</xdr:col>
      <xdr:colOff>375920</xdr:colOff>
      <xdr:row>17</xdr:row>
      <xdr:rowOff>388620</xdr:rowOff>
    </xdr:to>
    <xdr:pic>
      <xdr:nvPicPr>
        <xdr:cNvPr id="130" name="Image 129">
          <a:extLst>
            <a:ext uri="{FF2B5EF4-FFF2-40B4-BE49-F238E27FC236}">
              <a16:creationId xmlns:a16="http://schemas.microsoft.com/office/drawing/2014/main" id="{00000000-0008-0000-08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17</xdr:row>
      <xdr:rowOff>114300</xdr:rowOff>
    </xdr:from>
    <xdr:to>
      <xdr:col>13</xdr:col>
      <xdr:colOff>375920</xdr:colOff>
      <xdr:row>17</xdr:row>
      <xdr:rowOff>388620</xdr:rowOff>
    </xdr:to>
    <xdr:pic>
      <xdr:nvPicPr>
        <xdr:cNvPr id="131" name="Image 130">
          <a:extLst>
            <a:ext uri="{FF2B5EF4-FFF2-40B4-BE49-F238E27FC236}">
              <a16:creationId xmlns:a16="http://schemas.microsoft.com/office/drawing/2014/main" id="{00000000-0008-0000-08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17</xdr:row>
      <xdr:rowOff>114300</xdr:rowOff>
    </xdr:from>
    <xdr:to>
      <xdr:col>14</xdr:col>
      <xdr:colOff>375920</xdr:colOff>
      <xdr:row>17</xdr:row>
      <xdr:rowOff>388620</xdr:rowOff>
    </xdr:to>
    <xdr:pic>
      <xdr:nvPicPr>
        <xdr:cNvPr id="132" name="Image 131">
          <a:extLst>
            <a:ext uri="{FF2B5EF4-FFF2-40B4-BE49-F238E27FC236}">
              <a16:creationId xmlns:a16="http://schemas.microsoft.com/office/drawing/2014/main" id="{00000000-0008-0000-08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17</xdr:row>
      <xdr:rowOff>104775</xdr:rowOff>
    </xdr:from>
    <xdr:to>
      <xdr:col>15</xdr:col>
      <xdr:colOff>394970</xdr:colOff>
      <xdr:row>17</xdr:row>
      <xdr:rowOff>379095</xdr:rowOff>
    </xdr:to>
    <xdr:pic>
      <xdr:nvPicPr>
        <xdr:cNvPr id="133" name="Image 132">
          <a:extLst>
            <a:ext uri="{FF2B5EF4-FFF2-40B4-BE49-F238E27FC236}">
              <a16:creationId xmlns:a16="http://schemas.microsoft.com/office/drawing/2014/main" id="{00000000-0008-0000-08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78390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18</xdr:row>
      <xdr:rowOff>114300</xdr:rowOff>
    </xdr:from>
    <xdr:to>
      <xdr:col>9</xdr:col>
      <xdr:colOff>375368</xdr:colOff>
      <xdr:row>18</xdr:row>
      <xdr:rowOff>388620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id="{00000000-0008-0000-08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18</xdr:row>
      <xdr:rowOff>114300</xdr:rowOff>
    </xdr:from>
    <xdr:to>
      <xdr:col>10</xdr:col>
      <xdr:colOff>375368</xdr:colOff>
      <xdr:row>18</xdr:row>
      <xdr:rowOff>388620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id="{00000000-0008-0000-08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83058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18</xdr:row>
      <xdr:rowOff>114300</xdr:rowOff>
    </xdr:from>
    <xdr:to>
      <xdr:col>11</xdr:col>
      <xdr:colOff>375920</xdr:colOff>
      <xdr:row>18</xdr:row>
      <xdr:rowOff>388620</xdr:rowOff>
    </xdr:to>
    <xdr:pic>
      <xdr:nvPicPr>
        <xdr:cNvPr id="136" name="Image 135">
          <a:extLst>
            <a:ext uri="{FF2B5EF4-FFF2-40B4-BE49-F238E27FC236}">
              <a16:creationId xmlns:a16="http://schemas.microsoft.com/office/drawing/2014/main" id="{00000000-0008-0000-08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18</xdr:row>
      <xdr:rowOff>114300</xdr:rowOff>
    </xdr:from>
    <xdr:to>
      <xdr:col>12</xdr:col>
      <xdr:colOff>375920</xdr:colOff>
      <xdr:row>18</xdr:row>
      <xdr:rowOff>388620</xdr:rowOff>
    </xdr:to>
    <xdr:pic>
      <xdr:nvPicPr>
        <xdr:cNvPr id="137" name="Image 136">
          <a:extLst>
            <a:ext uri="{FF2B5EF4-FFF2-40B4-BE49-F238E27FC236}">
              <a16:creationId xmlns:a16="http://schemas.microsoft.com/office/drawing/2014/main" id="{00000000-0008-0000-08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18</xdr:row>
      <xdr:rowOff>114300</xdr:rowOff>
    </xdr:from>
    <xdr:to>
      <xdr:col>13</xdr:col>
      <xdr:colOff>375920</xdr:colOff>
      <xdr:row>18</xdr:row>
      <xdr:rowOff>388620</xdr:rowOff>
    </xdr:to>
    <xdr:pic>
      <xdr:nvPicPr>
        <xdr:cNvPr id="138" name="Image 137">
          <a:extLst>
            <a:ext uri="{FF2B5EF4-FFF2-40B4-BE49-F238E27FC236}">
              <a16:creationId xmlns:a16="http://schemas.microsoft.com/office/drawing/2014/main" id="{00000000-0008-0000-08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18</xdr:row>
      <xdr:rowOff>114300</xdr:rowOff>
    </xdr:from>
    <xdr:to>
      <xdr:col>14</xdr:col>
      <xdr:colOff>375920</xdr:colOff>
      <xdr:row>18</xdr:row>
      <xdr:rowOff>388620</xdr:rowOff>
    </xdr:to>
    <xdr:pic>
      <xdr:nvPicPr>
        <xdr:cNvPr id="139" name="Image 138">
          <a:extLst>
            <a:ext uri="{FF2B5EF4-FFF2-40B4-BE49-F238E27FC236}">
              <a16:creationId xmlns:a16="http://schemas.microsoft.com/office/drawing/2014/main" id="{00000000-0008-0000-08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18</xdr:row>
      <xdr:rowOff>104775</xdr:rowOff>
    </xdr:from>
    <xdr:to>
      <xdr:col>15</xdr:col>
      <xdr:colOff>394970</xdr:colOff>
      <xdr:row>18</xdr:row>
      <xdr:rowOff>379095</xdr:rowOff>
    </xdr:to>
    <xdr:pic>
      <xdr:nvPicPr>
        <xdr:cNvPr id="140" name="Image 139">
          <a:extLst>
            <a:ext uri="{FF2B5EF4-FFF2-40B4-BE49-F238E27FC236}">
              <a16:creationId xmlns:a16="http://schemas.microsoft.com/office/drawing/2014/main" id="{00000000-0008-0000-08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2962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19</xdr:row>
      <xdr:rowOff>114300</xdr:rowOff>
    </xdr:from>
    <xdr:to>
      <xdr:col>9</xdr:col>
      <xdr:colOff>375920</xdr:colOff>
      <xdr:row>19</xdr:row>
      <xdr:rowOff>388620</xdr:rowOff>
    </xdr:to>
    <xdr:pic>
      <xdr:nvPicPr>
        <xdr:cNvPr id="141" name="Image 140">
          <a:extLst>
            <a:ext uri="{FF2B5EF4-FFF2-40B4-BE49-F238E27FC236}">
              <a16:creationId xmlns:a16="http://schemas.microsoft.com/office/drawing/2014/main" id="{00000000-0008-0000-08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19</xdr:row>
      <xdr:rowOff>114300</xdr:rowOff>
    </xdr:from>
    <xdr:to>
      <xdr:col>10</xdr:col>
      <xdr:colOff>375368</xdr:colOff>
      <xdr:row>19</xdr:row>
      <xdr:rowOff>388620</xdr:rowOff>
    </xdr:to>
    <xdr:pic>
      <xdr:nvPicPr>
        <xdr:cNvPr id="142" name="Image 141">
          <a:extLst>
            <a:ext uri="{FF2B5EF4-FFF2-40B4-BE49-F238E27FC236}">
              <a16:creationId xmlns:a16="http://schemas.microsoft.com/office/drawing/2014/main" id="{00000000-0008-0000-08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19</xdr:row>
      <xdr:rowOff>114300</xdr:rowOff>
    </xdr:from>
    <xdr:to>
      <xdr:col>11</xdr:col>
      <xdr:colOff>375368</xdr:colOff>
      <xdr:row>19</xdr:row>
      <xdr:rowOff>388620</xdr:rowOff>
    </xdr:to>
    <xdr:pic>
      <xdr:nvPicPr>
        <xdr:cNvPr id="143" name="Image 142">
          <a:extLst>
            <a:ext uri="{FF2B5EF4-FFF2-40B4-BE49-F238E27FC236}">
              <a16:creationId xmlns:a16="http://schemas.microsoft.com/office/drawing/2014/main" id="{00000000-0008-0000-08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87630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19</xdr:row>
      <xdr:rowOff>114300</xdr:rowOff>
    </xdr:from>
    <xdr:to>
      <xdr:col>12</xdr:col>
      <xdr:colOff>375920</xdr:colOff>
      <xdr:row>19</xdr:row>
      <xdr:rowOff>388620</xdr:rowOff>
    </xdr:to>
    <xdr:pic>
      <xdr:nvPicPr>
        <xdr:cNvPr id="144" name="Image 143">
          <a:extLst>
            <a:ext uri="{FF2B5EF4-FFF2-40B4-BE49-F238E27FC236}">
              <a16:creationId xmlns:a16="http://schemas.microsoft.com/office/drawing/2014/main" id="{00000000-0008-0000-08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19</xdr:row>
      <xdr:rowOff>114300</xdr:rowOff>
    </xdr:from>
    <xdr:to>
      <xdr:col>13</xdr:col>
      <xdr:colOff>375920</xdr:colOff>
      <xdr:row>19</xdr:row>
      <xdr:rowOff>388620</xdr:rowOff>
    </xdr:to>
    <xdr:pic>
      <xdr:nvPicPr>
        <xdr:cNvPr id="145" name="Image 144">
          <a:extLst>
            <a:ext uri="{FF2B5EF4-FFF2-40B4-BE49-F238E27FC236}">
              <a16:creationId xmlns:a16="http://schemas.microsoft.com/office/drawing/2014/main" id="{00000000-0008-0000-08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19</xdr:row>
      <xdr:rowOff>114300</xdr:rowOff>
    </xdr:from>
    <xdr:to>
      <xdr:col>14</xdr:col>
      <xdr:colOff>375920</xdr:colOff>
      <xdr:row>19</xdr:row>
      <xdr:rowOff>388620</xdr:rowOff>
    </xdr:to>
    <xdr:pic>
      <xdr:nvPicPr>
        <xdr:cNvPr id="146" name="Image 145">
          <a:extLst>
            <a:ext uri="{FF2B5EF4-FFF2-40B4-BE49-F238E27FC236}">
              <a16:creationId xmlns:a16="http://schemas.microsoft.com/office/drawing/2014/main" id="{00000000-0008-0000-08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19</xdr:row>
      <xdr:rowOff>104775</xdr:rowOff>
    </xdr:from>
    <xdr:to>
      <xdr:col>15</xdr:col>
      <xdr:colOff>394970</xdr:colOff>
      <xdr:row>19</xdr:row>
      <xdr:rowOff>379095</xdr:rowOff>
    </xdr:to>
    <xdr:pic>
      <xdr:nvPicPr>
        <xdr:cNvPr id="147" name="Image 146">
          <a:extLst>
            <a:ext uri="{FF2B5EF4-FFF2-40B4-BE49-F238E27FC236}">
              <a16:creationId xmlns:a16="http://schemas.microsoft.com/office/drawing/2014/main" id="{00000000-0008-0000-08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875347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20</xdr:row>
      <xdr:rowOff>114300</xdr:rowOff>
    </xdr:from>
    <xdr:to>
      <xdr:col>9</xdr:col>
      <xdr:colOff>375920</xdr:colOff>
      <xdr:row>20</xdr:row>
      <xdr:rowOff>388620</xdr:rowOff>
    </xdr:to>
    <xdr:pic>
      <xdr:nvPicPr>
        <xdr:cNvPr id="148" name="Image 147">
          <a:extLst>
            <a:ext uri="{FF2B5EF4-FFF2-40B4-BE49-F238E27FC236}">
              <a16:creationId xmlns:a16="http://schemas.microsoft.com/office/drawing/2014/main" id="{00000000-0008-0000-08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20</xdr:row>
      <xdr:rowOff>114300</xdr:rowOff>
    </xdr:from>
    <xdr:to>
      <xdr:col>10</xdr:col>
      <xdr:colOff>375920</xdr:colOff>
      <xdr:row>20</xdr:row>
      <xdr:rowOff>388620</xdr:rowOff>
    </xdr:to>
    <xdr:pic>
      <xdr:nvPicPr>
        <xdr:cNvPr id="149" name="Image 148">
          <a:extLst>
            <a:ext uri="{FF2B5EF4-FFF2-40B4-BE49-F238E27FC236}">
              <a16:creationId xmlns:a16="http://schemas.microsoft.com/office/drawing/2014/main" id="{00000000-0008-0000-08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20</xdr:row>
      <xdr:rowOff>114300</xdr:rowOff>
    </xdr:from>
    <xdr:to>
      <xdr:col>11</xdr:col>
      <xdr:colOff>375920</xdr:colOff>
      <xdr:row>20</xdr:row>
      <xdr:rowOff>379095</xdr:rowOff>
    </xdr:to>
    <xdr:pic>
      <xdr:nvPicPr>
        <xdr:cNvPr id="150" name="Image 149">
          <a:extLst>
            <a:ext uri="{FF2B5EF4-FFF2-40B4-BE49-F238E27FC236}">
              <a16:creationId xmlns:a16="http://schemas.microsoft.com/office/drawing/2014/main" id="{00000000-0008-0000-08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922020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20</xdr:row>
      <xdr:rowOff>114300</xdr:rowOff>
    </xdr:from>
    <xdr:to>
      <xdr:col>12</xdr:col>
      <xdr:colOff>375920</xdr:colOff>
      <xdr:row>20</xdr:row>
      <xdr:rowOff>388620</xdr:rowOff>
    </xdr:to>
    <xdr:pic>
      <xdr:nvPicPr>
        <xdr:cNvPr id="151" name="Image 150">
          <a:extLst>
            <a:ext uri="{FF2B5EF4-FFF2-40B4-BE49-F238E27FC236}">
              <a16:creationId xmlns:a16="http://schemas.microsoft.com/office/drawing/2014/main" id="{00000000-0008-0000-08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20</xdr:row>
      <xdr:rowOff>114300</xdr:rowOff>
    </xdr:from>
    <xdr:to>
      <xdr:col>13</xdr:col>
      <xdr:colOff>375920</xdr:colOff>
      <xdr:row>20</xdr:row>
      <xdr:rowOff>388620</xdr:rowOff>
    </xdr:to>
    <xdr:pic>
      <xdr:nvPicPr>
        <xdr:cNvPr id="152" name="Image 151">
          <a:extLst>
            <a:ext uri="{FF2B5EF4-FFF2-40B4-BE49-F238E27FC236}">
              <a16:creationId xmlns:a16="http://schemas.microsoft.com/office/drawing/2014/main" id="{00000000-0008-0000-08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20</xdr:row>
      <xdr:rowOff>114300</xdr:rowOff>
    </xdr:from>
    <xdr:to>
      <xdr:col>14</xdr:col>
      <xdr:colOff>375920</xdr:colOff>
      <xdr:row>20</xdr:row>
      <xdr:rowOff>388620</xdr:rowOff>
    </xdr:to>
    <xdr:pic>
      <xdr:nvPicPr>
        <xdr:cNvPr id="153" name="Image 152">
          <a:extLst>
            <a:ext uri="{FF2B5EF4-FFF2-40B4-BE49-F238E27FC236}">
              <a16:creationId xmlns:a16="http://schemas.microsoft.com/office/drawing/2014/main" id="{00000000-0008-0000-08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16</xdr:row>
      <xdr:rowOff>114300</xdr:rowOff>
    </xdr:from>
    <xdr:to>
      <xdr:col>23</xdr:col>
      <xdr:colOff>394970</xdr:colOff>
      <xdr:row>16</xdr:row>
      <xdr:rowOff>388620</xdr:rowOff>
    </xdr:to>
    <xdr:pic>
      <xdr:nvPicPr>
        <xdr:cNvPr id="154" name="Image 153">
          <a:extLst>
            <a:ext uri="{FF2B5EF4-FFF2-40B4-BE49-F238E27FC236}">
              <a16:creationId xmlns:a16="http://schemas.microsoft.com/office/drawing/2014/main" id="{00000000-0008-0000-08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3914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111125</xdr:colOff>
      <xdr:row>17</xdr:row>
      <xdr:rowOff>95250</xdr:rowOff>
    </xdr:from>
    <xdr:to>
      <xdr:col>17</xdr:col>
      <xdr:colOff>384893</xdr:colOff>
      <xdr:row>17</xdr:row>
      <xdr:rowOff>369570</xdr:rowOff>
    </xdr:to>
    <xdr:pic>
      <xdr:nvPicPr>
        <xdr:cNvPr id="155" name="Image 154">
          <a:extLst>
            <a:ext uri="{FF2B5EF4-FFF2-40B4-BE49-F238E27FC236}">
              <a16:creationId xmlns:a16="http://schemas.microsoft.com/office/drawing/2014/main" id="{00000000-0008-0000-08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5025" y="78295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111125</xdr:colOff>
      <xdr:row>17</xdr:row>
      <xdr:rowOff>95250</xdr:rowOff>
    </xdr:from>
    <xdr:to>
      <xdr:col>18</xdr:col>
      <xdr:colOff>384893</xdr:colOff>
      <xdr:row>17</xdr:row>
      <xdr:rowOff>369570</xdr:rowOff>
    </xdr:to>
    <xdr:pic>
      <xdr:nvPicPr>
        <xdr:cNvPr id="156" name="Image 155">
          <a:extLst>
            <a:ext uri="{FF2B5EF4-FFF2-40B4-BE49-F238E27FC236}">
              <a16:creationId xmlns:a16="http://schemas.microsoft.com/office/drawing/2014/main" id="{00000000-0008-0000-08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0800" y="78295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111125</xdr:colOff>
      <xdr:row>17</xdr:row>
      <xdr:rowOff>95250</xdr:rowOff>
    </xdr:from>
    <xdr:to>
      <xdr:col>19</xdr:col>
      <xdr:colOff>385445</xdr:colOff>
      <xdr:row>17</xdr:row>
      <xdr:rowOff>369570</xdr:rowOff>
    </xdr:to>
    <xdr:pic>
      <xdr:nvPicPr>
        <xdr:cNvPr id="157" name="Image 156">
          <a:extLst>
            <a:ext uri="{FF2B5EF4-FFF2-40B4-BE49-F238E27FC236}">
              <a16:creationId xmlns:a16="http://schemas.microsoft.com/office/drawing/2014/main" id="{00000000-0008-0000-08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6575" y="7829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111125</xdr:colOff>
      <xdr:row>17</xdr:row>
      <xdr:rowOff>95250</xdr:rowOff>
    </xdr:from>
    <xdr:to>
      <xdr:col>20</xdr:col>
      <xdr:colOff>385445</xdr:colOff>
      <xdr:row>17</xdr:row>
      <xdr:rowOff>369570</xdr:rowOff>
    </xdr:to>
    <xdr:pic>
      <xdr:nvPicPr>
        <xdr:cNvPr id="158" name="Image 157">
          <a:extLst>
            <a:ext uri="{FF2B5EF4-FFF2-40B4-BE49-F238E27FC236}">
              <a16:creationId xmlns:a16="http://schemas.microsoft.com/office/drawing/2014/main" id="{00000000-0008-0000-08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7829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111125</xdr:colOff>
      <xdr:row>17</xdr:row>
      <xdr:rowOff>95250</xdr:rowOff>
    </xdr:from>
    <xdr:to>
      <xdr:col>21</xdr:col>
      <xdr:colOff>385445</xdr:colOff>
      <xdr:row>17</xdr:row>
      <xdr:rowOff>369570</xdr:rowOff>
    </xdr:to>
    <xdr:pic>
      <xdr:nvPicPr>
        <xdr:cNvPr id="159" name="Image 158">
          <a:extLst>
            <a:ext uri="{FF2B5EF4-FFF2-40B4-BE49-F238E27FC236}">
              <a16:creationId xmlns:a16="http://schemas.microsoft.com/office/drawing/2014/main" id="{00000000-0008-0000-08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98125" y="7829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111125</xdr:colOff>
      <xdr:row>17</xdr:row>
      <xdr:rowOff>95250</xdr:rowOff>
    </xdr:from>
    <xdr:to>
      <xdr:col>22</xdr:col>
      <xdr:colOff>385445</xdr:colOff>
      <xdr:row>17</xdr:row>
      <xdr:rowOff>369570</xdr:rowOff>
    </xdr:to>
    <xdr:pic>
      <xdr:nvPicPr>
        <xdr:cNvPr id="160" name="Image 159">
          <a:extLst>
            <a:ext uri="{FF2B5EF4-FFF2-40B4-BE49-F238E27FC236}">
              <a16:creationId xmlns:a16="http://schemas.microsoft.com/office/drawing/2014/main" id="{00000000-0008-0000-08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3900" y="78295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17</xdr:row>
      <xdr:rowOff>114300</xdr:rowOff>
    </xdr:from>
    <xdr:to>
      <xdr:col>23</xdr:col>
      <xdr:colOff>394970</xdr:colOff>
      <xdr:row>17</xdr:row>
      <xdr:rowOff>388620</xdr:rowOff>
    </xdr:to>
    <xdr:pic>
      <xdr:nvPicPr>
        <xdr:cNvPr id="161" name="Image 160">
          <a:extLst>
            <a:ext uri="{FF2B5EF4-FFF2-40B4-BE49-F238E27FC236}">
              <a16:creationId xmlns:a16="http://schemas.microsoft.com/office/drawing/2014/main" id="{00000000-0008-0000-08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78486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18</xdr:row>
      <xdr:rowOff>123825</xdr:rowOff>
    </xdr:from>
    <xdr:to>
      <xdr:col>17</xdr:col>
      <xdr:colOff>394970</xdr:colOff>
      <xdr:row>18</xdr:row>
      <xdr:rowOff>398145</xdr:rowOff>
    </xdr:to>
    <xdr:pic>
      <xdr:nvPicPr>
        <xdr:cNvPr id="162" name="Image 161">
          <a:extLst>
            <a:ext uri="{FF2B5EF4-FFF2-40B4-BE49-F238E27FC236}">
              <a16:creationId xmlns:a16="http://schemas.microsoft.com/office/drawing/2014/main" id="{00000000-0008-0000-08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18</xdr:row>
      <xdr:rowOff>123825</xdr:rowOff>
    </xdr:from>
    <xdr:to>
      <xdr:col>18</xdr:col>
      <xdr:colOff>394418</xdr:colOff>
      <xdr:row>18</xdr:row>
      <xdr:rowOff>398145</xdr:rowOff>
    </xdr:to>
    <xdr:pic>
      <xdr:nvPicPr>
        <xdr:cNvPr id="163" name="Image 162">
          <a:extLst>
            <a:ext uri="{FF2B5EF4-FFF2-40B4-BE49-F238E27FC236}">
              <a16:creationId xmlns:a16="http://schemas.microsoft.com/office/drawing/2014/main" id="{00000000-0008-0000-08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315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18</xdr:row>
      <xdr:rowOff>123825</xdr:rowOff>
    </xdr:from>
    <xdr:to>
      <xdr:col>19</xdr:col>
      <xdr:colOff>394418</xdr:colOff>
      <xdr:row>18</xdr:row>
      <xdr:rowOff>398145</xdr:rowOff>
    </xdr:to>
    <xdr:pic>
      <xdr:nvPicPr>
        <xdr:cNvPr id="164" name="Image 163">
          <a:extLst>
            <a:ext uri="{FF2B5EF4-FFF2-40B4-BE49-F238E27FC236}">
              <a16:creationId xmlns:a16="http://schemas.microsoft.com/office/drawing/2014/main" id="{00000000-0008-0000-08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315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18</xdr:row>
      <xdr:rowOff>123825</xdr:rowOff>
    </xdr:from>
    <xdr:to>
      <xdr:col>20</xdr:col>
      <xdr:colOff>394418</xdr:colOff>
      <xdr:row>18</xdr:row>
      <xdr:rowOff>398145</xdr:rowOff>
    </xdr:to>
    <xdr:pic>
      <xdr:nvPicPr>
        <xdr:cNvPr id="165" name="Image 164">
          <a:extLst>
            <a:ext uri="{FF2B5EF4-FFF2-40B4-BE49-F238E27FC236}">
              <a16:creationId xmlns:a16="http://schemas.microsoft.com/office/drawing/2014/main" id="{00000000-0008-0000-08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3153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18</xdr:row>
      <xdr:rowOff>123825</xdr:rowOff>
    </xdr:from>
    <xdr:to>
      <xdr:col>21</xdr:col>
      <xdr:colOff>394970</xdr:colOff>
      <xdr:row>18</xdr:row>
      <xdr:rowOff>398145</xdr:rowOff>
    </xdr:to>
    <xdr:pic>
      <xdr:nvPicPr>
        <xdr:cNvPr id="166" name="Image 165">
          <a:extLst>
            <a:ext uri="{FF2B5EF4-FFF2-40B4-BE49-F238E27FC236}">
              <a16:creationId xmlns:a16="http://schemas.microsoft.com/office/drawing/2014/main" id="{00000000-0008-0000-08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18</xdr:row>
      <xdr:rowOff>123825</xdr:rowOff>
    </xdr:from>
    <xdr:to>
      <xdr:col>22</xdr:col>
      <xdr:colOff>394970</xdr:colOff>
      <xdr:row>18</xdr:row>
      <xdr:rowOff>398145</xdr:rowOff>
    </xdr:to>
    <xdr:pic>
      <xdr:nvPicPr>
        <xdr:cNvPr id="167" name="Image 166">
          <a:extLst>
            <a:ext uri="{FF2B5EF4-FFF2-40B4-BE49-F238E27FC236}">
              <a16:creationId xmlns:a16="http://schemas.microsoft.com/office/drawing/2014/main" id="{00000000-0008-0000-08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8315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18</xdr:row>
      <xdr:rowOff>114300</xdr:rowOff>
    </xdr:from>
    <xdr:to>
      <xdr:col>23</xdr:col>
      <xdr:colOff>394970</xdr:colOff>
      <xdr:row>18</xdr:row>
      <xdr:rowOff>388620</xdr:rowOff>
    </xdr:to>
    <xdr:pic>
      <xdr:nvPicPr>
        <xdr:cNvPr id="168" name="Image 167">
          <a:extLst>
            <a:ext uri="{FF2B5EF4-FFF2-40B4-BE49-F238E27FC236}">
              <a16:creationId xmlns:a16="http://schemas.microsoft.com/office/drawing/2014/main" id="{00000000-0008-0000-08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3058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19</xdr:row>
      <xdr:rowOff>123825</xdr:rowOff>
    </xdr:from>
    <xdr:to>
      <xdr:col>17</xdr:col>
      <xdr:colOff>394970</xdr:colOff>
      <xdr:row>19</xdr:row>
      <xdr:rowOff>398145</xdr:rowOff>
    </xdr:to>
    <xdr:pic>
      <xdr:nvPicPr>
        <xdr:cNvPr id="169" name="Image 168">
          <a:extLst>
            <a:ext uri="{FF2B5EF4-FFF2-40B4-BE49-F238E27FC236}">
              <a16:creationId xmlns:a16="http://schemas.microsoft.com/office/drawing/2014/main" id="{00000000-0008-0000-08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19</xdr:row>
      <xdr:rowOff>123825</xdr:rowOff>
    </xdr:from>
    <xdr:to>
      <xdr:col>18</xdr:col>
      <xdr:colOff>394970</xdr:colOff>
      <xdr:row>19</xdr:row>
      <xdr:rowOff>398145</xdr:rowOff>
    </xdr:to>
    <xdr:pic>
      <xdr:nvPicPr>
        <xdr:cNvPr id="170" name="Image 169">
          <a:extLst>
            <a:ext uri="{FF2B5EF4-FFF2-40B4-BE49-F238E27FC236}">
              <a16:creationId xmlns:a16="http://schemas.microsoft.com/office/drawing/2014/main" id="{00000000-0008-0000-08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19</xdr:row>
      <xdr:rowOff>123825</xdr:rowOff>
    </xdr:from>
    <xdr:to>
      <xdr:col>19</xdr:col>
      <xdr:colOff>394418</xdr:colOff>
      <xdr:row>19</xdr:row>
      <xdr:rowOff>398145</xdr:rowOff>
    </xdr:to>
    <xdr:pic>
      <xdr:nvPicPr>
        <xdr:cNvPr id="171" name="Image 170">
          <a:extLst>
            <a:ext uri="{FF2B5EF4-FFF2-40B4-BE49-F238E27FC236}">
              <a16:creationId xmlns:a16="http://schemas.microsoft.com/office/drawing/2014/main" id="{00000000-0008-0000-08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8772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19</xdr:row>
      <xdr:rowOff>123825</xdr:rowOff>
    </xdr:from>
    <xdr:to>
      <xdr:col>20</xdr:col>
      <xdr:colOff>394418</xdr:colOff>
      <xdr:row>19</xdr:row>
      <xdr:rowOff>398145</xdr:rowOff>
    </xdr:to>
    <xdr:pic>
      <xdr:nvPicPr>
        <xdr:cNvPr id="172" name="Image 171">
          <a:extLst>
            <a:ext uri="{FF2B5EF4-FFF2-40B4-BE49-F238E27FC236}">
              <a16:creationId xmlns:a16="http://schemas.microsoft.com/office/drawing/2014/main" id="{00000000-0008-0000-08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87725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19</xdr:row>
      <xdr:rowOff>123825</xdr:rowOff>
    </xdr:from>
    <xdr:to>
      <xdr:col>21</xdr:col>
      <xdr:colOff>394970</xdr:colOff>
      <xdr:row>19</xdr:row>
      <xdr:rowOff>398145</xdr:rowOff>
    </xdr:to>
    <xdr:pic>
      <xdr:nvPicPr>
        <xdr:cNvPr id="173" name="Image 172">
          <a:extLst>
            <a:ext uri="{FF2B5EF4-FFF2-40B4-BE49-F238E27FC236}">
              <a16:creationId xmlns:a16="http://schemas.microsoft.com/office/drawing/2014/main" id="{00000000-0008-0000-08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19</xdr:row>
      <xdr:rowOff>123825</xdr:rowOff>
    </xdr:from>
    <xdr:to>
      <xdr:col>22</xdr:col>
      <xdr:colOff>394970</xdr:colOff>
      <xdr:row>19</xdr:row>
      <xdr:rowOff>398145</xdr:rowOff>
    </xdr:to>
    <xdr:pic>
      <xdr:nvPicPr>
        <xdr:cNvPr id="174" name="Image 173">
          <a:extLst>
            <a:ext uri="{FF2B5EF4-FFF2-40B4-BE49-F238E27FC236}">
              <a16:creationId xmlns:a16="http://schemas.microsoft.com/office/drawing/2014/main" id="{00000000-0008-0000-08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87725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19</xdr:row>
      <xdr:rowOff>114300</xdr:rowOff>
    </xdr:from>
    <xdr:to>
      <xdr:col>23</xdr:col>
      <xdr:colOff>394970</xdr:colOff>
      <xdr:row>19</xdr:row>
      <xdr:rowOff>388620</xdr:rowOff>
    </xdr:to>
    <xdr:pic>
      <xdr:nvPicPr>
        <xdr:cNvPr id="175" name="Image 174">
          <a:extLst>
            <a:ext uri="{FF2B5EF4-FFF2-40B4-BE49-F238E27FC236}">
              <a16:creationId xmlns:a16="http://schemas.microsoft.com/office/drawing/2014/main" id="{00000000-0008-0000-08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87630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20</xdr:row>
      <xdr:rowOff>123825</xdr:rowOff>
    </xdr:from>
    <xdr:to>
      <xdr:col>17</xdr:col>
      <xdr:colOff>394970</xdr:colOff>
      <xdr:row>20</xdr:row>
      <xdr:rowOff>398145</xdr:rowOff>
    </xdr:to>
    <xdr:pic>
      <xdr:nvPicPr>
        <xdr:cNvPr id="176" name="Image 175">
          <a:extLst>
            <a:ext uri="{FF2B5EF4-FFF2-40B4-BE49-F238E27FC236}">
              <a16:creationId xmlns:a16="http://schemas.microsoft.com/office/drawing/2014/main" id="{00000000-0008-0000-08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20</xdr:row>
      <xdr:rowOff>123825</xdr:rowOff>
    </xdr:from>
    <xdr:to>
      <xdr:col>18</xdr:col>
      <xdr:colOff>394970</xdr:colOff>
      <xdr:row>20</xdr:row>
      <xdr:rowOff>398145</xdr:rowOff>
    </xdr:to>
    <xdr:pic>
      <xdr:nvPicPr>
        <xdr:cNvPr id="177" name="Image 176">
          <a:extLst>
            <a:ext uri="{FF2B5EF4-FFF2-40B4-BE49-F238E27FC236}">
              <a16:creationId xmlns:a16="http://schemas.microsoft.com/office/drawing/2014/main" id="{00000000-0008-0000-08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20</xdr:row>
      <xdr:rowOff>123825</xdr:rowOff>
    </xdr:from>
    <xdr:to>
      <xdr:col>19</xdr:col>
      <xdr:colOff>394970</xdr:colOff>
      <xdr:row>20</xdr:row>
      <xdr:rowOff>398145</xdr:rowOff>
    </xdr:to>
    <xdr:pic>
      <xdr:nvPicPr>
        <xdr:cNvPr id="178" name="Image 177">
          <a:extLst>
            <a:ext uri="{FF2B5EF4-FFF2-40B4-BE49-F238E27FC236}">
              <a16:creationId xmlns:a16="http://schemas.microsoft.com/office/drawing/2014/main" id="{00000000-0008-0000-08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20</xdr:row>
      <xdr:rowOff>123825</xdr:rowOff>
    </xdr:from>
    <xdr:to>
      <xdr:col>20</xdr:col>
      <xdr:colOff>394970</xdr:colOff>
      <xdr:row>20</xdr:row>
      <xdr:rowOff>398145</xdr:rowOff>
    </xdr:to>
    <xdr:pic>
      <xdr:nvPicPr>
        <xdr:cNvPr id="179" name="Image 178">
          <a:extLst>
            <a:ext uri="{FF2B5EF4-FFF2-40B4-BE49-F238E27FC236}">
              <a16:creationId xmlns:a16="http://schemas.microsoft.com/office/drawing/2014/main" id="{00000000-0008-0000-08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20</xdr:row>
      <xdr:rowOff>123825</xdr:rowOff>
    </xdr:from>
    <xdr:to>
      <xdr:col>21</xdr:col>
      <xdr:colOff>394970</xdr:colOff>
      <xdr:row>20</xdr:row>
      <xdr:rowOff>388620</xdr:rowOff>
    </xdr:to>
    <xdr:pic>
      <xdr:nvPicPr>
        <xdr:cNvPr id="180" name="Image 179">
          <a:extLst>
            <a:ext uri="{FF2B5EF4-FFF2-40B4-BE49-F238E27FC236}">
              <a16:creationId xmlns:a16="http://schemas.microsoft.com/office/drawing/2014/main" id="{00000000-0008-0000-08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92297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20</xdr:row>
      <xdr:rowOff>123825</xdr:rowOff>
    </xdr:from>
    <xdr:to>
      <xdr:col>22</xdr:col>
      <xdr:colOff>394970</xdr:colOff>
      <xdr:row>20</xdr:row>
      <xdr:rowOff>398145</xdr:rowOff>
    </xdr:to>
    <xdr:pic>
      <xdr:nvPicPr>
        <xdr:cNvPr id="181" name="Image 180">
          <a:extLst>
            <a:ext uri="{FF2B5EF4-FFF2-40B4-BE49-F238E27FC236}">
              <a16:creationId xmlns:a16="http://schemas.microsoft.com/office/drawing/2014/main" id="{00000000-0008-0000-08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92297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120650</xdr:colOff>
      <xdr:row>20</xdr:row>
      <xdr:rowOff>114300</xdr:rowOff>
    </xdr:from>
    <xdr:to>
      <xdr:col>23</xdr:col>
      <xdr:colOff>394970</xdr:colOff>
      <xdr:row>20</xdr:row>
      <xdr:rowOff>388620</xdr:rowOff>
    </xdr:to>
    <xdr:pic>
      <xdr:nvPicPr>
        <xdr:cNvPr id="182" name="Image 181">
          <a:extLst>
            <a:ext uri="{FF2B5EF4-FFF2-40B4-BE49-F238E27FC236}">
              <a16:creationId xmlns:a16="http://schemas.microsoft.com/office/drawing/2014/main" id="{00000000-0008-0000-08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9200" y="92202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21</xdr:row>
      <xdr:rowOff>123825</xdr:rowOff>
    </xdr:from>
    <xdr:to>
      <xdr:col>17</xdr:col>
      <xdr:colOff>394970</xdr:colOff>
      <xdr:row>21</xdr:row>
      <xdr:rowOff>398145</xdr:rowOff>
    </xdr:to>
    <xdr:pic>
      <xdr:nvPicPr>
        <xdr:cNvPr id="183" name="Image 182">
          <a:extLst>
            <a:ext uri="{FF2B5EF4-FFF2-40B4-BE49-F238E27FC236}">
              <a16:creationId xmlns:a16="http://schemas.microsoft.com/office/drawing/2014/main" id="{00000000-0008-0000-08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96869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25</xdr:row>
      <xdr:rowOff>114300</xdr:rowOff>
    </xdr:from>
    <xdr:to>
      <xdr:col>2</xdr:col>
      <xdr:colOff>375920</xdr:colOff>
      <xdr:row>25</xdr:row>
      <xdr:rowOff>388620</xdr:rowOff>
    </xdr:to>
    <xdr:pic>
      <xdr:nvPicPr>
        <xdr:cNvPr id="184" name="Image 183">
          <a:extLst>
            <a:ext uri="{FF2B5EF4-FFF2-40B4-BE49-F238E27FC236}">
              <a16:creationId xmlns:a16="http://schemas.microsoft.com/office/drawing/2014/main" id="{00000000-0008-0000-08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25</xdr:row>
      <xdr:rowOff>114300</xdr:rowOff>
    </xdr:from>
    <xdr:to>
      <xdr:col>3</xdr:col>
      <xdr:colOff>375368</xdr:colOff>
      <xdr:row>25</xdr:row>
      <xdr:rowOff>388620</xdr:rowOff>
    </xdr:to>
    <xdr:pic>
      <xdr:nvPicPr>
        <xdr:cNvPr id="185" name="Image 184">
          <a:extLst>
            <a:ext uri="{FF2B5EF4-FFF2-40B4-BE49-F238E27FC236}">
              <a16:creationId xmlns:a16="http://schemas.microsoft.com/office/drawing/2014/main" id="{00000000-0008-0000-08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25</xdr:row>
      <xdr:rowOff>114300</xdr:rowOff>
    </xdr:from>
    <xdr:to>
      <xdr:col>4</xdr:col>
      <xdr:colOff>375368</xdr:colOff>
      <xdr:row>25</xdr:row>
      <xdr:rowOff>388620</xdr:rowOff>
    </xdr:to>
    <xdr:pic>
      <xdr:nvPicPr>
        <xdr:cNvPr id="186" name="Image 185">
          <a:extLst>
            <a:ext uri="{FF2B5EF4-FFF2-40B4-BE49-F238E27FC236}">
              <a16:creationId xmlns:a16="http://schemas.microsoft.com/office/drawing/2014/main" id="{00000000-0008-0000-08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25</xdr:row>
      <xdr:rowOff>114300</xdr:rowOff>
    </xdr:from>
    <xdr:to>
      <xdr:col>5</xdr:col>
      <xdr:colOff>375920</xdr:colOff>
      <xdr:row>25</xdr:row>
      <xdr:rowOff>388620</xdr:rowOff>
    </xdr:to>
    <xdr:pic>
      <xdr:nvPicPr>
        <xdr:cNvPr id="187" name="Image 186">
          <a:extLst>
            <a:ext uri="{FF2B5EF4-FFF2-40B4-BE49-F238E27FC236}">
              <a16:creationId xmlns:a16="http://schemas.microsoft.com/office/drawing/2014/main" id="{00000000-0008-0000-08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25</xdr:row>
      <xdr:rowOff>114300</xdr:rowOff>
    </xdr:from>
    <xdr:to>
      <xdr:col>6</xdr:col>
      <xdr:colOff>375920</xdr:colOff>
      <xdr:row>25</xdr:row>
      <xdr:rowOff>388620</xdr:rowOff>
    </xdr:to>
    <xdr:pic>
      <xdr:nvPicPr>
        <xdr:cNvPr id="188" name="Image 187">
          <a:extLst>
            <a:ext uri="{FF2B5EF4-FFF2-40B4-BE49-F238E27FC236}">
              <a16:creationId xmlns:a16="http://schemas.microsoft.com/office/drawing/2014/main" id="{00000000-0008-0000-08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25</xdr:row>
      <xdr:rowOff>104775</xdr:rowOff>
    </xdr:from>
    <xdr:to>
      <xdr:col>7</xdr:col>
      <xdr:colOff>394970</xdr:colOff>
      <xdr:row>25</xdr:row>
      <xdr:rowOff>379095</xdr:rowOff>
    </xdr:to>
    <xdr:pic>
      <xdr:nvPicPr>
        <xdr:cNvPr id="189" name="Image 188">
          <a:extLst>
            <a:ext uri="{FF2B5EF4-FFF2-40B4-BE49-F238E27FC236}">
              <a16:creationId xmlns:a16="http://schemas.microsoft.com/office/drawing/2014/main" id="{00000000-0008-0000-08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2395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26</xdr:row>
      <xdr:rowOff>114300</xdr:rowOff>
    </xdr:from>
    <xdr:to>
      <xdr:col>1</xdr:col>
      <xdr:colOff>375920</xdr:colOff>
      <xdr:row>26</xdr:row>
      <xdr:rowOff>388620</xdr:rowOff>
    </xdr:to>
    <xdr:pic>
      <xdr:nvPicPr>
        <xdr:cNvPr id="190" name="Image 189">
          <a:extLst>
            <a:ext uri="{FF2B5EF4-FFF2-40B4-BE49-F238E27FC236}">
              <a16:creationId xmlns:a16="http://schemas.microsoft.com/office/drawing/2014/main" id="{00000000-0008-0000-08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26</xdr:row>
      <xdr:rowOff>114300</xdr:rowOff>
    </xdr:from>
    <xdr:to>
      <xdr:col>2</xdr:col>
      <xdr:colOff>375920</xdr:colOff>
      <xdr:row>26</xdr:row>
      <xdr:rowOff>388620</xdr:rowOff>
    </xdr:to>
    <xdr:pic>
      <xdr:nvPicPr>
        <xdr:cNvPr id="191" name="Image 190">
          <a:extLst>
            <a:ext uri="{FF2B5EF4-FFF2-40B4-BE49-F238E27FC236}">
              <a16:creationId xmlns:a16="http://schemas.microsoft.com/office/drawing/2014/main" id="{00000000-0008-0000-08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26</xdr:row>
      <xdr:rowOff>114300</xdr:rowOff>
    </xdr:from>
    <xdr:to>
      <xdr:col>3</xdr:col>
      <xdr:colOff>375920</xdr:colOff>
      <xdr:row>26</xdr:row>
      <xdr:rowOff>388620</xdr:rowOff>
    </xdr:to>
    <xdr:pic>
      <xdr:nvPicPr>
        <xdr:cNvPr id="192" name="Image 191">
          <a:extLst>
            <a:ext uri="{FF2B5EF4-FFF2-40B4-BE49-F238E27FC236}">
              <a16:creationId xmlns:a16="http://schemas.microsoft.com/office/drawing/2014/main" id="{00000000-0008-0000-08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26</xdr:row>
      <xdr:rowOff>114300</xdr:rowOff>
    </xdr:from>
    <xdr:to>
      <xdr:col>4</xdr:col>
      <xdr:colOff>375368</xdr:colOff>
      <xdr:row>26</xdr:row>
      <xdr:rowOff>388620</xdr:rowOff>
    </xdr:to>
    <xdr:pic>
      <xdr:nvPicPr>
        <xdr:cNvPr id="193" name="Image 192">
          <a:extLst>
            <a:ext uri="{FF2B5EF4-FFF2-40B4-BE49-F238E27FC236}">
              <a16:creationId xmlns:a16="http://schemas.microsoft.com/office/drawing/2014/main" id="{00000000-0008-0000-08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26</xdr:row>
      <xdr:rowOff>114300</xdr:rowOff>
    </xdr:from>
    <xdr:to>
      <xdr:col>5</xdr:col>
      <xdr:colOff>375368</xdr:colOff>
      <xdr:row>26</xdr:row>
      <xdr:rowOff>388620</xdr:rowOff>
    </xdr:to>
    <xdr:pic>
      <xdr:nvPicPr>
        <xdr:cNvPr id="194" name="Image 193">
          <a:extLst>
            <a:ext uri="{FF2B5EF4-FFF2-40B4-BE49-F238E27FC236}">
              <a16:creationId xmlns:a16="http://schemas.microsoft.com/office/drawing/2014/main" id="{00000000-0008-0000-08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26</xdr:row>
      <xdr:rowOff>114300</xdr:rowOff>
    </xdr:from>
    <xdr:to>
      <xdr:col>6</xdr:col>
      <xdr:colOff>375920</xdr:colOff>
      <xdr:row>26</xdr:row>
      <xdr:rowOff>388620</xdr:rowOff>
    </xdr:to>
    <xdr:pic>
      <xdr:nvPicPr>
        <xdr:cNvPr id="195" name="Image 194">
          <a:extLst>
            <a:ext uri="{FF2B5EF4-FFF2-40B4-BE49-F238E27FC236}">
              <a16:creationId xmlns:a16="http://schemas.microsoft.com/office/drawing/2014/main" id="{00000000-0008-0000-08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26</xdr:row>
      <xdr:rowOff>104775</xdr:rowOff>
    </xdr:from>
    <xdr:to>
      <xdr:col>7</xdr:col>
      <xdr:colOff>394970</xdr:colOff>
      <xdr:row>26</xdr:row>
      <xdr:rowOff>379095</xdr:rowOff>
    </xdr:to>
    <xdr:pic>
      <xdr:nvPicPr>
        <xdr:cNvPr id="196" name="Image 195">
          <a:extLst>
            <a:ext uri="{FF2B5EF4-FFF2-40B4-BE49-F238E27FC236}">
              <a16:creationId xmlns:a16="http://schemas.microsoft.com/office/drawing/2014/main" id="{00000000-0008-0000-08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16967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27</xdr:row>
      <xdr:rowOff>114300</xdr:rowOff>
    </xdr:from>
    <xdr:to>
      <xdr:col>1</xdr:col>
      <xdr:colOff>375920</xdr:colOff>
      <xdr:row>27</xdr:row>
      <xdr:rowOff>388620</xdr:rowOff>
    </xdr:to>
    <xdr:pic>
      <xdr:nvPicPr>
        <xdr:cNvPr id="197" name="Image 196">
          <a:extLst>
            <a:ext uri="{FF2B5EF4-FFF2-40B4-BE49-F238E27FC236}">
              <a16:creationId xmlns:a16="http://schemas.microsoft.com/office/drawing/2014/main" id="{00000000-0008-0000-08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27</xdr:row>
      <xdr:rowOff>114300</xdr:rowOff>
    </xdr:from>
    <xdr:to>
      <xdr:col>2</xdr:col>
      <xdr:colOff>375920</xdr:colOff>
      <xdr:row>27</xdr:row>
      <xdr:rowOff>388620</xdr:rowOff>
    </xdr:to>
    <xdr:pic>
      <xdr:nvPicPr>
        <xdr:cNvPr id="198" name="Image 197">
          <a:extLst>
            <a:ext uri="{FF2B5EF4-FFF2-40B4-BE49-F238E27FC236}">
              <a16:creationId xmlns:a16="http://schemas.microsoft.com/office/drawing/2014/main" id="{00000000-0008-0000-08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27</xdr:row>
      <xdr:rowOff>114300</xdr:rowOff>
    </xdr:from>
    <xdr:to>
      <xdr:col>3</xdr:col>
      <xdr:colOff>375920</xdr:colOff>
      <xdr:row>27</xdr:row>
      <xdr:rowOff>388620</xdr:rowOff>
    </xdr:to>
    <xdr:pic>
      <xdr:nvPicPr>
        <xdr:cNvPr id="199" name="Image 198">
          <a:extLst>
            <a:ext uri="{FF2B5EF4-FFF2-40B4-BE49-F238E27FC236}">
              <a16:creationId xmlns:a16="http://schemas.microsoft.com/office/drawing/2014/main" id="{00000000-0008-0000-08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27</xdr:row>
      <xdr:rowOff>114300</xdr:rowOff>
    </xdr:from>
    <xdr:to>
      <xdr:col>4</xdr:col>
      <xdr:colOff>375368</xdr:colOff>
      <xdr:row>27</xdr:row>
      <xdr:rowOff>388620</xdr:rowOff>
    </xdr:to>
    <xdr:pic>
      <xdr:nvPicPr>
        <xdr:cNvPr id="200" name="Image 199">
          <a:extLst>
            <a:ext uri="{FF2B5EF4-FFF2-40B4-BE49-F238E27FC236}">
              <a16:creationId xmlns:a16="http://schemas.microsoft.com/office/drawing/2014/main" id="{00000000-0008-0000-08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27</xdr:row>
      <xdr:rowOff>114300</xdr:rowOff>
    </xdr:from>
    <xdr:to>
      <xdr:col>5</xdr:col>
      <xdr:colOff>375368</xdr:colOff>
      <xdr:row>27</xdr:row>
      <xdr:rowOff>388620</xdr:rowOff>
    </xdr:to>
    <xdr:pic>
      <xdr:nvPicPr>
        <xdr:cNvPr id="201" name="Image 200">
          <a:extLst>
            <a:ext uri="{FF2B5EF4-FFF2-40B4-BE49-F238E27FC236}">
              <a16:creationId xmlns:a16="http://schemas.microsoft.com/office/drawing/2014/main" id="{00000000-0008-0000-08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27</xdr:row>
      <xdr:rowOff>114300</xdr:rowOff>
    </xdr:from>
    <xdr:to>
      <xdr:col>6</xdr:col>
      <xdr:colOff>375920</xdr:colOff>
      <xdr:row>27</xdr:row>
      <xdr:rowOff>388620</xdr:rowOff>
    </xdr:to>
    <xdr:pic>
      <xdr:nvPicPr>
        <xdr:cNvPr id="202" name="Image 201">
          <a:extLst>
            <a:ext uri="{FF2B5EF4-FFF2-40B4-BE49-F238E27FC236}">
              <a16:creationId xmlns:a16="http://schemas.microsoft.com/office/drawing/2014/main" id="{00000000-0008-0000-08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27</xdr:row>
      <xdr:rowOff>104775</xdr:rowOff>
    </xdr:from>
    <xdr:to>
      <xdr:col>7</xdr:col>
      <xdr:colOff>394970</xdr:colOff>
      <xdr:row>27</xdr:row>
      <xdr:rowOff>379095</xdr:rowOff>
    </xdr:to>
    <xdr:pic>
      <xdr:nvPicPr>
        <xdr:cNvPr id="203" name="Image 202">
          <a:extLst>
            <a:ext uri="{FF2B5EF4-FFF2-40B4-BE49-F238E27FC236}">
              <a16:creationId xmlns:a16="http://schemas.microsoft.com/office/drawing/2014/main" id="{00000000-0008-0000-08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28</xdr:row>
      <xdr:rowOff>114300</xdr:rowOff>
    </xdr:from>
    <xdr:to>
      <xdr:col>1</xdr:col>
      <xdr:colOff>375920</xdr:colOff>
      <xdr:row>28</xdr:row>
      <xdr:rowOff>388620</xdr:rowOff>
    </xdr:to>
    <xdr:pic>
      <xdr:nvPicPr>
        <xdr:cNvPr id="204" name="Image 203">
          <a:extLst>
            <a:ext uri="{FF2B5EF4-FFF2-40B4-BE49-F238E27FC236}">
              <a16:creationId xmlns:a16="http://schemas.microsoft.com/office/drawing/2014/main" id="{00000000-0008-0000-08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28</xdr:row>
      <xdr:rowOff>114300</xdr:rowOff>
    </xdr:from>
    <xdr:to>
      <xdr:col>2</xdr:col>
      <xdr:colOff>375920</xdr:colOff>
      <xdr:row>28</xdr:row>
      <xdr:rowOff>388620</xdr:rowOff>
    </xdr:to>
    <xdr:pic>
      <xdr:nvPicPr>
        <xdr:cNvPr id="205" name="Image 204">
          <a:extLst>
            <a:ext uri="{FF2B5EF4-FFF2-40B4-BE49-F238E27FC236}">
              <a16:creationId xmlns:a16="http://schemas.microsoft.com/office/drawing/2014/main" id="{00000000-0008-0000-08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28</xdr:row>
      <xdr:rowOff>114300</xdr:rowOff>
    </xdr:from>
    <xdr:to>
      <xdr:col>3</xdr:col>
      <xdr:colOff>375920</xdr:colOff>
      <xdr:row>28</xdr:row>
      <xdr:rowOff>388620</xdr:rowOff>
    </xdr:to>
    <xdr:pic>
      <xdr:nvPicPr>
        <xdr:cNvPr id="206" name="Image 205">
          <a:extLst>
            <a:ext uri="{FF2B5EF4-FFF2-40B4-BE49-F238E27FC236}">
              <a16:creationId xmlns:a16="http://schemas.microsoft.com/office/drawing/2014/main" id="{00000000-0008-0000-08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28</xdr:row>
      <xdr:rowOff>114300</xdr:rowOff>
    </xdr:from>
    <xdr:to>
      <xdr:col>4</xdr:col>
      <xdr:colOff>375920</xdr:colOff>
      <xdr:row>28</xdr:row>
      <xdr:rowOff>388620</xdr:rowOff>
    </xdr:to>
    <xdr:pic>
      <xdr:nvPicPr>
        <xdr:cNvPr id="207" name="Image 206">
          <a:extLst>
            <a:ext uri="{FF2B5EF4-FFF2-40B4-BE49-F238E27FC236}">
              <a16:creationId xmlns:a16="http://schemas.microsoft.com/office/drawing/2014/main" id="{00000000-0008-0000-08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101600</xdr:colOff>
      <xdr:row>28</xdr:row>
      <xdr:rowOff>114300</xdr:rowOff>
    </xdr:from>
    <xdr:to>
      <xdr:col>5</xdr:col>
      <xdr:colOff>375920</xdr:colOff>
      <xdr:row>28</xdr:row>
      <xdr:rowOff>388620</xdr:rowOff>
    </xdr:to>
    <xdr:pic>
      <xdr:nvPicPr>
        <xdr:cNvPr id="208" name="Image 207">
          <a:extLst>
            <a:ext uri="{FF2B5EF4-FFF2-40B4-BE49-F238E27FC236}">
              <a16:creationId xmlns:a16="http://schemas.microsoft.com/office/drawing/2014/main" id="{00000000-0008-0000-08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28</xdr:row>
      <xdr:rowOff>114300</xdr:rowOff>
    </xdr:from>
    <xdr:to>
      <xdr:col>6</xdr:col>
      <xdr:colOff>375920</xdr:colOff>
      <xdr:row>28</xdr:row>
      <xdr:rowOff>379095</xdr:rowOff>
    </xdr:to>
    <xdr:pic>
      <xdr:nvPicPr>
        <xdr:cNvPr id="209" name="Image 208">
          <a:extLst>
            <a:ext uri="{FF2B5EF4-FFF2-40B4-BE49-F238E27FC236}">
              <a16:creationId xmlns:a16="http://schemas.microsoft.com/office/drawing/2014/main" id="{00000000-0008-0000-08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775" y="126206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7</xdr:col>
      <xdr:colOff>120650</xdr:colOff>
      <xdr:row>28</xdr:row>
      <xdr:rowOff>104775</xdr:rowOff>
    </xdr:from>
    <xdr:to>
      <xdr:col>7</xdr:col>
      <xdr:colOff>394970</xdr:colOff>
      <xdr:row>28</xdr:row>
      <xdr:rowOff>379095</xdr:rowOff>
    </xdr:to>
    <xdr:pic>
      <xdr:nvPicPr>
        <xdr:cNvPr id="210" name="Image 209">
          <a:extLst>
            <a:ext uri="{FF2B5EF4-FFF2-40B4-BE49-F238E27FC236}">
              <a16:creationId xmlns:a16="http://schemas.microsoft.com/office/drawing/2014/main" id="{00000000-0008-0000-08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600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101600</xdr:colOff>
      <xdr:row>29</xdr:row>
      <xdr:rowOff>114300</xdr:rowOff>
    </xdr:from>
    <xdr:to>
      <xdr:col>1</xdr:col>
      <xdr:colOff>375920</xdr:colOff>
      <xdr:row>29</xdr:row>
      <xdr:rowOff>388620</xdr:rowOff>
    </xdr:to>
    <xdr:pic>
      <xdr:nvPicPr>
        <xdr:cNvPr id="211" name="Image 210">
          <a:extLst>
            <a:ext uri="{FF2B5EF4-FFF2-40B4-BE49-F238E27FC236}">
              <a16:creationId xmlns:a16="http://schemas.microsoft.com/office/drawing/2014/main" id="{00000000-0008-0000-08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9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29</xdr:row>
      <xdr:rowOff>114300</xdr:rowOff>
    </xdr:from>
    <xdr:to>
      <xdr:col>2</xdr:col>
      <xdr:colOff>375920</xdr:colOff>
      <xdr:row>29</xdr:row>
      <xdr:rowOff>388620</xdr:rowOff>
    </xdr:to>
    <xdr:pic>
      <xdr:nvPicPr>
        <xdr:cNvPr id="212" name="Image 211">
          <a:extLst>
            <a:ext uri="{FF2B5EF4-FFF2-40B4-BE49-F238E27FC236}">
              <a16:creationId xmlns:a16="http://schemas.microsoft.com/office/drawing/2014/main" id="{00000000-0008-0000-08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6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101600</xdr:colOff>
      <xdr:row>29</xdr:row>
      <xdr:rowOff>114300</xdr:rowOff>
    </xdr:from>
    <xdr:to>
      <xdr:col>3</xdr:col>
      <xdr:colOff>375920</xdr:colOff>
      <xdr:row>29</xdr:row>
      <xdr:rowOff>388620</xdr:rowOff>
    </xdr:to>
    <xdr:pic>
      <xdr:nvPicPr>
        <xdr:cNvPr id="213" name="Image 212">
          <a:extLst>
            <a:ext uri="{FF2B5EF4-FFF2-40B4-BE49-F238E27FC236}">
              <a16:creationId xmlns:a16="http://schemas.microsoft.com/office/drawing/2014/main" id="{00000000-0008-0000-08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74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29</xdr:row>
      <xdr:rowOff>114300</xdr:rowOff>
    </xdr:from>
    <xdr:to>
      <xdr:col>4</xdr:col>
      <xdr:colOff>375920</xdr:colOff>
      <xdr:row>29</xdr:row>
      <xdr:rowOff>388620</xdr:rowOff>
    </xdr:to>
    <xdr:pic>
      <xdr:nvPicPr>
        <xdr:cNvPr id="214" name="Image 213">
          <a:extLst>
            <a:ext uri="{FF2B5EF4-FFF2-40B4-BE49-F238E27FC236}">
              <a16:creationId xmlns:a16="http://schemas.microsoft.com/office/drawing/2014/main" id="{00000000-0008-0000-08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2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25</xdr:row>
      <xdr:rowOff>114300</xdr:rowOff>
    </xdr:from>
    <xdr:to>
      <xdr:col>13</xdr:col>
      <xdr:colOff>375368</xdr:colOff>
      <xdr:row>25</xdr:row>
      <xdr:rowOff>388620</xdr:rowOff>
    </xdr:to>
    <xdr:pic>
      <xdr:nvPicPr>
        <xdr:cNvPr id="215" name="Image 214">
          <a:extLst>
            <a:ext uri="{FF2B5EF4-FFF2-40B4-BE49-F238E27FC236}">
              <a16:creationId xmlns:a16="http://schemas.microsoft.com/office/drawing/2014/main" id="{00000000-0008-0000-08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25</xdr:row>
      <xdr:rowOff>114300</xdr:rowOff>
    </xdr:from>
    <xdr:to>
      <xdr:col>14</xdr:col>
      <xdr:colOff>375368</xdr:colOff>
      <xdr:row>25</xdr:row>
      <xdr:rowOff>388620</xdr:rowOff>
    </xdr:to>
    <xdr:pic>
      <xdr:nvPicPr>
        <xdr:cNvPr id="216" name="Image 215">
          <a:extLst>
            <a:ext uri="{FF2B5EF4-FFF2-40B4-BE49-F238E27FC236}">
              <a16:creationId xmlns:a16="http://schemas.microsoft.com/office/drawing/2014/main" id="{00000000-0008-0000-08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12490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25</xdr:row>
      <xdr:rowOff>114300</xdr:rowOff>
    </xdr:from>
    <xdr:to>
      <xdr:col>15</xdr:col>
      <xdr:colOff>385445</xdr:colOff>
      <xdr:row>25</xdr:row>
      <xdr:rowOff>388620</xdr:rowOff>
    </xdr:to>
    <xdr:pic>
      <xdr:nvPicPr>
        <xdr:cNvPr id="217" name="Image 216">
          <a:extLst>
            <a:ext uri="{FF2B5EF4-FFF2-40B4-BE49-F238E27FC236}">
              <a16:creationId xmlns:a16="http://schemas.microsoft.com/office/drawing/2014/main" id="{00000000-0008-0000-08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26</xdr:row>
      <xdr:rowOff>114300</xdr:rowOff>
    </xdr:from>
    <xdr:to>
      <xdr:col>9</xdr:col>
      <xdr:colOff>375920</xdr:colOff>
      <xdr:row>26</xdr:row>
      <xdr:rowOff>388620</xdr:rowOff>
    </xdr:to>
    <xdr:pic>
      <xdr:nvPicPr>
        <xdr:cNvPr id="218" name="Image 217">
          <a:extLst>
            <a:ext uri="{FF2B5EF4-FFF2-40B4-BE49-F238E27FC236}">
              <a16:creationId xmlns:a16="http://schemas.microsoft.com/office/drawing/2014/main" id="{00000000-0008-0000-08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26</xdr:row>
      <xdr:rowOff>114300</xdr:rowOff>
    </xdr:from>
    <xdr:to>
      <xdr:col>10</xdr:col>
      <xdr:colOff>375920</xdr:colOff>
      <xdr:row>26</xdr:row>
      <xdr:rowOff>388620</xdr:rowOff>
    </xdr:to>
    <xdr:pic>
      <xdr:nvPicPr>
        <xdr:cNvPr id="219" name="Image 218">
          <a:extLst>
            <a:ext uri="{FF2B5EF4-FFF2-40B4-BE49-F238E27FC236}">
              <a16:creationId xmlns:a16="http://schemas.microsoft.com/office/drawing/2014/main" id="{00000000-0008-0000-08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26</xdr:row>
      <xdr:rowOff>114300</xdr:rowOff>
    </xdr:from>
    <xdr:to>
      <xdr:col>11</xdr:col>
      <xdr:colOff>375920</xdr:colOff>
      <xdr:row>26</xdr:row>
      <xdr:rowOff>388620</xdr:rowOff>
    </xdr:to>
    <xdr:pic>
      <xdr:nvPicPr>
        <xdr:cNvPr id="220" name="Image 219">
          <a:extLst>
            <a:ext uri="{FF2B5EF4-FFF2-40B4-BE49-F238E27FC236}">
              <a16:creationId xmlns:a16="http://schemas.microsoft.com/office/drawing/2014/main" id="{00000000-0008-0000-08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26</xdr:row>
      <xdr:rowOff>114300</xdr:rowOff>
    </xdr:from>
    <xdr:to>
      <xdr:col>12</xdr:col>
      <xdr:colOff>375920</xdr:colOff>
      <xdr:row>26</xdr:row>
      <xdr:rowOff>388620</xdr:rowOff>
    </xdr:to>
    <xdr:pic>
      <xdr:nvPicPr>
        <xdr:cNvPr id="221" name="Image 220">
          <a:extLst>
            <a:ext uri="{FF2B5EF4-FFF2-40B4-BE49-F238E27FC236}">
              <a16:creationId xmlns:a16="http://schemas.microsoft.com/office/drawing/2014/main" id="{00000000-0008-0000-08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26</xdr:row>
      <xdr:rowOff>114300</xdr:rowOff>
    </xdr:from>
    <xdr:to>
      <xdr:col>13</xdr:col>
      <xdr:colOff>375920</xdr:colOff>
      <xdr:row>26</xdr:row>
      <xdr:rowOff>388620</xdr:rowOff>
    </xdr:to>
    <xdr:pic>
      <xdr:nvPicPr>
        <xdr:cNvPr id="222" name="Image 221">
          <a:extLst>
            <a:ext uri="{FF2B5EF4-FFF2-40B4-BE49-F238E27FC236}">
              <a16:creationId xmlns:a16="http://schemas.microsoft.com/office/drawing/2014/main" id="{00000000-0008-0000-08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26</xdr:row>
      <xdr:rowOff>114300</xdr:rowOff>
    </xdr:from>
    <xdr:to>
      <xdr:col>14</xdr:col>
      <xdr:colOff>375368</xdr:colOff>
      <xdr:row>26</xdr:row>
      <xdr:rowOff>388620</xdr:rowOff>
    </xdr:to>
    <xdr:pic>
      <xdr:nvPicPr>
        <xdr:cNvPr id="223" name="Image 222">
          <a:extLst>
            <a:ext uri="{FF2B5EF4-FFF2-40B4-BE49-F238E27FC236}">
              <a16:creationId xmlns:a16="http://schemas.microsoft.com/office/drawing/2014/main" id="{00000000-0008-0000-08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26</xdr:row>
      <xdr:rowOff>114300</xdr:rowOff>
    </xdr:from>
    <xdr:to>
      <xdr:col>15</xdr:col>
      <xdr:colOff>384893</xdr:colOff>
      <xdr:row>26</xdr:row>
      <xdr:rowOff>388620</xdr:rowOff>
    </xdr:to>
    <xdr:pic>
      <xdr:nvPicPr>
        <xdr:cNvPr id="224" name="Image 223">
          <a:extLst>
            <a:ext uri="{FF2B5EF4-FFF2-40B4-BE49-F238E27FC236}">
              <a16:creationId xmlns:a16="http://schemas.microsoft.com/office/drawing/2014/main" id="{00000000-0008-0000-08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27</xdr:row>
      <xdr:rowOff>114300</xdr:rowOff>
    </xdr:from>
    <xdr:to>
      <xdr:col>9</xdr:col>
      <xdr:colOff>375920</xdr:colOff>
      <xdr:row>27</xdr:row>
      <xdr:rowOff>388620</xdr:rowOff>
    </xdr:to>
    <xdr:pic>
      <xdr:nvPicPr>
        <xdr:cNvPr id="225" name="Image 224">
          <a:extLst>
            <a:ext uri="{FF2B5EF4-FFF2-40B4-BE49-F238E27FC236}">
              <a16:creationId xmlns:a16="http://schemas.microsoft.com/office/drawing/2014/main" id="{00000000-0008-0000-08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27</xdr:row>
      <xdr:rowOff>114300</xdr:rowOff>
    </xdr:from>
    <xdr:to>
      <xdr:col>10</xdr:col>
      <xdr:colOff>375920</xdr:colOff>
      <xdr:row>27</xdr:row>
      <xdr:rowOff>388620</xdr:rowOff>
    </xdr:to>
    <xdr:pic>
      <xdr:nvPicPr>
        <xdr:cNvPr id="226" name="Image 225">
          <a:extLst>
            <a:ext uri="{FF2B5EF4-FFF2-40B4-BE49-F238E27FC236}">
              <a16:creationId xmlns:a16="http://schemas.microsoft.com/office/drawing/2014/main" id="{00000000-0008-0000-08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27</xdr:row>
      <xdr:rowOff>114300</xdr:rowOff>
    </xdr:from>
    <xdr:to>
      <xdr:col>11</xdr:col>
      <xdr:colOff>375920</xdr:colOff>
      <xdr:row>27</xdr:row>
      <xdr:rowOff>388620</xdr:rowOff>
    </xdr:to>
    <xdr:pic>
      <xdr:nvPicPr>
        <xdr:cNvPr id="227" name="Image 226">
          <a:extLst>
            <a:ext uri="{FF2B5EF4-FFF2-40B4-BE49-F238E27FC236}">
              <a16:creationId xmlns:a16="http://schemas.microsoft.com/office/drawing/2014/main" id="{00000000-0008-0000-08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27</xdr:row>
      <xdr:rowOff>114300</xdr:rowOff>
    </xdr:from>
    <xdr:to>
      <xdr:col>12</xdr:col>
      <xdr:colOff>375920</xdr:colOff>
      <xdr:row>27</xdr:row>
      <xdr:rowOff>388620</xdr:rowOff>
    </xdr:to>
    <xdr:pic>
      <xdr:nvPicPr>
        <xdr:cNvPr id="228" name="Image 227">
          <a:extLst>
            <a:ext uri="{FF2B5EF4-FFF2-40B4-BE49-F238E27FC236}">
              <a16:creationId xmlns:a16="http://schemas.microsoft.com/office/drawing/2014/main" id="{00000000-0008-0000-08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27</xdr:row>
      <xdr:rowOff>114300</xdr:rowOff>
    </xdr:from>
    <xdr:to>
      <xdr:col>13</xdr:col>
      <xdr:colOff>375368</xdr:colOff>
      <xdr:row>27</xdr:row>
      <xdr:rowOff>388620</xdr:rowOff>
    </xdr:to>
    <xdr:pic>
      <xdr:nvPicPr>
        <xdr:cNvPr id="229" name="Image 228">
          <a:extLst>
            <a:ext uri="{FF2B5EF4-FFF2-40B4-BE49-F238E27FC236}">
              <a16:creationId xmlns:a16="http://schemas.microsoft.com/office/drawing/2014/main" id="{00000000-0008-0000-08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27</xdr:row>
      <xdr:rowOff>114300</xdr:rowOff>
    </xdr:from>
    <xdr:to>
      <xdr:col>14</xdr:col>
      <xdr:colOff>375368</xdr:colOff>
      <xdr:row>27</xdr:row>
      <xdr:rowOff>388620</xdr:rowOff>
    </xdr:to>
    <xdr:pic>
      <xdr:nvPicPr>
        <xdr:cNvPr id="230" name="Image 229">
          <a:extLst>
            <a:ext uri="{FF2B5EF4-FFF2-40B4-BE49-F238E27FC236}">
              <a16:creationId xmlns:a16="http://schemas.microsoft.com/office/drawing/2014/main" id="{00000000-0008-0000-08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27</xdr:row>
      <xdr:rowOff>114300</xdr:rowOff>
    </xdr:from>
    <xdr:to>
      <xdr:col>15</xdr:col>
      <xdr:colOff>385445</xdr:colOff>
      <xdr:row>27</xdr:row>
      <xdr:rowOff>388620</xdr:rowOff>
    </xdr:to>
    <xdr:pic>
      <xdr:nvPicPr>
        <xdr:cNvPr id="231" name="Image 230">
          <a:extLst>
            <a:ext uri="{FF2B5EF4-FFF2-40B4-BE49-F238E27FC236}">
              <a16:creationId xmlns:a16="http://schemas.microsoft.com/office/drawing/2014/main" id="{00000000-0008-0000-08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28</xdr:row>
      <xdr:rowOff>114300</xdr:rowOff>
    </xdr:from>
    <xdr:to>
      <xdr:col>9</xdr:col>
      <xdr:colOff>375920</xdr:colOff>
      <xdr:row>28</xdr:row>
      <xdr:rowOff>388620</xdr:rowOff>
    </xdr:to>
    <xdr:pic>
      <xdr:nvPicPr>
        <xdr:cNvPr id="232" name="Image 231">
          <a:extLst>
            <a:ext uri="{FF2B5EF4-FFF2-40B4-BE49-F238E27FC236}">
              <a16:creationId xmlns:a16="http://schemas.microsoft.com/office/drawing/2014/main" id="{00000000-0008-0000-08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28</xdr:row>
      <xdr:rowOff>114300</xdr:rowOff>
    </xdr:from>
    <xdr:to>
      <xdr:col>10</xdr:col>
      <xdr:colOff>375920</xdr:colOff>
      <xdr:row>28</xdr:row>
      <xdr:rowOff>388620</xdr:rowOff>
    </xdr:to>
    <xdr:pic>
      <xdr:nvPicPr>
        <xdr:cNvPr id="233" name="Image 232">
          <a:extLst>
            <a:ext uri="{FF2B5EF4-FFF2-40B4-BE49-F238E27FC236}">
              <a16:creationId xmlns:a16="http://schemas.microsoft.com/office/drawing/2014/main" id="{00000000-0008-0000-08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28</xdr:row>
      <xdr:rowOff>114300</xdr:rowOff>
    </xdr:from>
    <xdr:to>
      <xdr:col>11</xdr:col>
      <xdr:colOff>375920</xdr:colOff>
      <xdr:row>28</xdr:row>
      <xdr:rowOff>388620</xdr:rowOff>
    </xdr:to>
    <xdr:pic>
      <xdr:nvPicPr>
        <xdr:cNvPr id="234" name="Image 233">
          <a:extLst>
            <a:ext uri="{FF2B5EF4-FFF2-40B4-BE49-F238E27FC236}">
              <a16:creationId xmlns:a16="http://schemas.microsoft.com/office/drawing/2014/main" id="{00000000-0008-0000-08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28</xdr:row>
      <xdr:rowOff>114300</xdr:rowOff>
    </xdr:from>
    <xdr:to>
      <xdr:col>12</xdr:col>
      <xdr:colOff>375920</xdr:colOff>
      <xdr:row>28</xdr:row>
      <xdr:rowOff>388620</xdr:rowOff>
    </xdr:to>
    <xdr:pic>
      <xdr:nvPicPr>
        <xdr:cNvPr id="235" name="Image 234">
          <a:extLst>
            <a:ext uri="{FF2B5EF4-FFF2-40B4-BE49-F238E27FC236}">
              <a16:creationId xmlns:a16="http://schemas.microsoft.com/office/drawing/2014/main" id="{00000000-0008-0000-08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28</xdr:row>
      <xdr:rowOff>114300</xdr:rowOff>
    </xdr:from>
    <xdr:to>
      <xdr:col>13</xdr:col>
      <xdr:colOff>375920</xdr:colOff>
      <xdr:row>28</xdr:row>
      <xdr:rowOff>388620</xdr:rowOff>
    </xdr:to>
    <xdr:pic>
      <xdr:nvPicPr>
        <xdr:cNvPr id="236" name="Image 235">
          <a:extLst>
            <a:ext uri="{FF2B5EF4-FFF2-40B4-BE49-F238E27FC236}">
              <a16:creationId xmlns:a16="http://schemas.microsoft.com/office/drawing/2014/main" id="{00000000-0008-0000-08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28</xdr:row>
      <xdr:rowOff>114300</xdr:rowOff>
    </xdr:from>
    <xdr:to>
      <xdr:col>14</xdr:col>
      <xdr:colOff>375920</xdr:colOff>
      <xdr:row>28</xdr:row>
      <xdr:rowOff>388620</xdr:rowOff>
    </xdr:to>
    <xdr:pic>
      <xdr:nvPicPr>
        <xdr:cNvPr id="237" name="Image 236">
          <a:extLst>
            <a:ext uri="{FF2B5EF4-FFF2-40B4-BE49-F238E27FC236}">
              <a16:creationId xmlns:a16="http://schemas.microsoft.com/office/drawing/2014/main" id="{00000000-0008-0000-08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28</xdr:row>
      <xdr:rowOff>114300</xdr:rowOff>
    </xdr:from>
    <xdr:to>
      <xdr:col>15</xdr:col>
      <xdr:colOff>385445</xdr:colOff>
      <xdr:row>28</xdr:row>
      <xdr:rowOff>379095</xdr:rowOff>
    </xdr:to>
    <xdr:pic>
      <xdr:nvPicPr>
        <xdr:cNvPr id="238" name="Image 237">
          <a:extLst>
            <a:ext uri="{FF2B5EF4-FFF2-40B4-BE49-F238E27FC236}">
              <a16:creationId xmlns:a16="http://schemas.microsoft.com/office/drawing/2014/main" id="{00000000-0008-0000-08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126206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9</xdr:col>
      <xdr:colOff>101600</xdr:colOff>
      <xdr:row>29</xdr:row>
      <xdr:rowOff>114300</xdr:rowOff>
    </xdr:from>
    <xdr:to>
      <xdr:col>9</xdr:col>
      <xdr:colOff>375920</xdr:colOff>
      <xdr:row>29</xdr:row>
      <xdr:rowOff>388620</xdr:rowOff>
    </xdr:to>
    <xdr:pic>
      <xdr:nvPicPr>
        <xdr:cNvPr id="239" name="Image 238">
          <a:extLst>
            <a:ext uri="{FF2B5EF4-FFF2-40B4-BE49-F238E27FC236}">
              <a16:creationId xmlns:a16="http://schemas.microsoft.com/office/drawing/2014/main" id="{00000000-0008-0000-08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307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101600</xdr:colOff>
      <xdr:row>29</xdr:row>
      <xdr:rowOff>114300</xdr:rowOff>
    </xdr:from>
    <xdr:to>
      <xdr:col>10</xdr:col>
      <xdr:colOff>375920</xdr:colOff>
      <xdr:row>29</xdr:row>
      <xdr:rowOff>388620</xdr:rowOff>
    </xdr:to>
    <xdr:pic>
      <xdr:nvPicPr>
        <xdr:cNvPr id="240" name="Image 239">
          <a:extLst>
            <a:ext uri="{FF2B5EF4-FFF2-40B4-BE49-F238E27FC236}">
              <a16:creationId xmlns:a16="http://schemas.microsoft.com/office/drawing/2014/main" id="{00000000-0008-0000-08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647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101600</xdr:colOff>
      <xdr:row>29</xdr:row>
      <xdr:rowOff>114300</xdr:rowOff>
    </xdr:from>
    <xdr:to>
      <xdr:col>11</xdr:col>
      <xdr:colOff>375920</xdr:colOff>
      <xdr:row>29</xdr:row>
      <xdr:rowOff>388620</xdr:rowOff>
    </xdr:to>
    <xdr:pic>
      <xdr:nvPicPr>
        <xdr:cNvPr id="241" name="Image 240">
          <a:extLst>
            <a:ext uri="{FF2B5EF4-FFF2-40B4-BE49-F238E27FC236}">
              <a16:creationId xmlns:a16="http://schemas.microsoft.com/office/drawing/2014/main" id="{00000000-0008-0000-08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29</xdr:row>
      <xdr:rowOff>114300</xdr:rowOff>
    </xdr:from>
    <xdr:to>
      <xdr:col>12</xdr:col>
      <xdr:colOff>375920</xdr:colOff>
      <xdr:row>29</xdr:row>
      <xdr:rowOff>388620</xdr:rowOff>
    </xdr:to>
    <xdr:pic>
      <xdr:nvPicPr>
        <xdr:cNvPr id="242" name="Image 241">
          <a:extLst>
            <a:ext uri="{FF2B5EF4-FFF2-40B4-BE49-F238E27FC236}">
              <a16:creationId xmlns:a16="http://schemas.microsoft.com/office/drawing/2014/main" id="{00000000-0008-0000-08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025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101600</xdr:colOff>
      <xdr:row>29</xdr:row>
      <xdr:rowOff>114300</xdr:rowOff>
    </xdr:from>
    <xdr:to>
      <xdr:col>13</xdr:col>
      <xdr:colOff>375920</xdr:colOff>
      <xdr:row>29</xdr:row>
      <xdr:rowOff>388620</xdr:rowOff>
    </xdr:to>
    <xdr:pic>
      <xdr:nvPicPr>
        <xdr:cNvPr id="243" name="Image 242">
          <a:extLst>
            <a:ext uri="{FF2B5EF4-FFF2-40B4-BE49-F238E27FC236}">
              <a16:creationId xmlns:a16="http://schemas.microsoft.com/office/drawing/2014/main" id="{00000000-0008-0000-08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3800" y="130778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101600</xdr:colOff>
      <xdr:row>29</xdr:row>
      <xdr:rowOff>114300</xdr:rowOff>
    </xdr:from>
    <xdr:to>
      <xdr:col>14</xdr:col>
      <xdr:colOff>375368</xdr:colOff>
      <xdr:row>29</xdr:row>
      <xdr:rowOff>388620</xdr:rowOff>
    </xdr:to>
    <xdr:pic>
      <xdr:nvPicPr>
        <xdr:cNvPr id="244" name="Image 243">
          <a:extLst>
            <a:ext uri="{FF2B5EF4-FFF2-40B4-BE49-F238E27FC236}">
              <a16:creationId xmlns:a16="http://schemas.microsoft.com/office/drawing/2014/main" id="{00000000-0008-0000-08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5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111125</xdr:colOff>
      <xdr:row>29</xdr:row>
      <xdr:rowOff>114300</xdr:rowOff>
    </xdr:from>
    <xdr:to>
      <xdr:col>15</xdr:col>
      <xdr:colOff>384893</xdr:colOff>
      <xdr:row>29</xdr:row>
      <xdr:rowOff>388620</xdr:rowOff>
    </xdr:to>
    <xdr:pic>
      <xdr:nvPicPr>
        <xdr:cNvPr id="245" name="Image 244">
          <a:extLst>
            <a:ext uri="{FF2B5EF4-FFF2-40B4-BE49-F238E27FC236}">
              <a16:creationId xmlns:a16="http://schemas.microsoft.com/office/drawing/2014/main" id="{00000000-0008-0000-08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487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25</xdr:row>
      <xdr:rowOff>114300</xdr:rowOff>
    </xdr:from>
    <xdr:to>
      <xdr:col>17</xdr:col>
      <xdr:colOff>394970</xdr:colOff>
      <xdr:row>25</xdr:row>
      <xdr:rowOff>388620</xdr:rowOff>
    </xdr:to>
    <xdr:pic>
      <xdr:nvPicPr>
        <xdr:cNvPr id="246" name="Image 245">
          <a:extLst>
            <a:ext uri="{FF2B5EF4-FFF2-40B4-BE49-F238E27FC236}">
              <a16:creationId xmlns:a16="http://schemas.microsoft.com/office/drawing/2014/main" id="{00000000-0008-0000-08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25</xdr:row>
      <xdr:rowOff>114300</xdr:rowOff>
    </xdr:from>
    <xdr:to>
      <xdr:col>18</xdr:col>
      <xdr:colOff>394970</xdr:colOff>
      <xdr:row>25</xdr:row>
      <xdr:rowOff>388620</xdr:rowOff>
    </xdr:to>
    <xdr:pic>
      <xdr:nvPicPr>
        <xdr:cNvPr id="247" name="Image 246">
          <a:extLst>
            <a:ext uri="{FF2B5EF4-FFF2-40B4-BE49-F238E27FC236}">
              <a16:creationId xmlns:a16="http://schemas.microsoft.com/office/drawing/2014/main" id="{00000000-0008-0000-08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25</xdr:row>
      <xdr:rowOff>114300</xdr:rowOff>
    </xdr:from>
    <xdr:to>
      <xdr:col>19</xdr:col>
      <xdr:colOff>394970</xdr:colOff>
      <xdr:row>25</xdr:row>
      <xdr:rowOff>388620</xdr:rowOff>
    </xdr:to>
    <xdr:pic>
      <xdr:nvPicPr>
        <xdr:cNvPr id="248" name="Image 247">
          <a:extLst>
            <a:ext uri="{FF2B5EF4-FFF2-40B4-BE49-F238E27FC236}">
              <a16:creationId xmlns:a16="http://schemas.microsoft.com/office/drawing/2014/main" id="{00000000-0008-0000-08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25</xdr:row>
      <xdr:rowOff>114300</xdr:rowOff>
    </xdr:from>
    <xdr:to>
      <xdr:col>20</xdr:col>
      <xdr:colOff>394970</xdr:colOff>
      <xdr:row>25</xdr:row>
      <xdr:rowOff>388620</xdr:rowOff>
    </xdr:to>
    <xdr:pic>
      <xdr:nvPicPr>
        <xdr:cNvPr id="249" name="Image 248">
          <a:extLst>
            <a:ext uri="{FF2B5EF4-FFF2-40B4-BE49-F238E27FC236}">
              <a16:creationId xmlns:a16="http://schemas.microsoft.com/office/drawing/2014/main" id="{00000000-0008-0000-08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25</xdr:row>
      <xdr:rowOff>114300</xdr:rowOff>
    </xdr:from>
    <xdr:to>
      <xdr:col>21</xdr:col>
      <xdr:colOff>394970</xdr:colOff>
      <xdr:row>25</xdr:row>
      <xdr:rowOff>388620</xdr:rowOff>
    </xdr:to>
    <xdr:pic>
      <xdr:nvPicPr>
        <xdr:cNvPr id="250" name="Image 249">
          <a:extLst>
            <a:ext uri="{FF2B5EF4-FFF2-40B4-BE49-F238E27FC236}">
              <a16:creationId xmlns:a16="http://schemas.microsoft.com/office/drawing/2014/main" id="{00000000-0008-0000-08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25</xdr:row>
      <xdr:rowOff>114300</xdr:rowOff>
    </xdr:from>
    <xdr:to>
      <xdr:col>22</xdr:col>
      <xdr:colOff>394970</xdr:colOff>
      <xdr:row>25</xdr:row>
      <xdr:rowOff>388620</xdr:rowOff>
    </xdr:to>
    <xdr:pic>
      <xdr:nvPicPr>
        <xdr:cNvPr id="251" name="Image 250">
          <a:extLst>
            <a:ext uri="{FF2B5EF4-FFF2-40B4-BE49-F238E27FC236}">
              <a16:creationId xmlns:a16="http://schemas.microsoft.com/office/drawing/2014/main" id="{00000000-0008-0000-08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12490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25</xdr:row>
      <xdr:rowOff>104775</xdr:rowOff>
    </xdr:from>
    <xdr:to>
      <xdr:col>23</xdr:col>
      <xdr:colOff>403943</xdr:colOff>
      <xdr:row>25</xdr:row>
      <xdr:rowOff>379095</xdr:rowOff>
    </xdr:to>
    <xdr:pic>
      <xdr:nvPicPr>
        <xdr:cNvPr id="252" name="Image 251">
          <a:extLst>
            <a:ext uri="{FF2B5EF4-FFF2-40B4-BE49-F238E27FC236}">
              <a16:creationId xmlns:a16="http://schemas.microsoft.com/office/drawing/2014/main" id="{00000000-0008-0000-08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2395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26</xdr:row>
      <xdr:rowOff>114300</xdr:rowOff>
    </xdr:from>
    <xdr:to>
      <xdr:col>17</xdr:col>
      <xdr:colOff>394418</xdr:colOff>
      <xdr:row>26</xdr:row>
      <xdr:rowOff>388620</xdr:rowOff>
    </xdr:to>
    <xdr:pic>
      <xdr:nvPicPr>
        <xdr:cNvPr id="253" name="Image 252">
          <a:extLst>
            <a:ext uri="{FF2B5EF4-FFF2-40B4-BE49-F238E27FC236}">
              <a16:creationId xmlns:a16="http://schemas.microsoft.com/office/drawing/2014/main" id="{00000000-0008-0000-08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17062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26</xdr:row>
      <xdr:rowOff>114300</xdr:rowOff>
    </xdr:from>
    <xdr:to>
      <xdr:col>18</xdr:col>
      <xdr:colOff>394970</xdr:colOff>
      <xdr:row>26</xdr:row>
      <xdr:rowOff>388620</xdr:rowOff>
    </xdr:to>
    <xdr:pic>
      <xdr:nvPicPr>
        <xdr:cNvPr id="254" name="Image 253">
          <a:extLst>
            <a:ext uri="{FF2B5EF4-FFF2-40B4-BE49-F238E27FC236}">
              <a16:creationId xmlns:a16="http://schemas.microsoft.com/office/drawing/2014/main" id="{00000000-0008-0000-08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26</xdr:row>
      <xdr:rowOff>114300</xdr:rowOff>
    </xdr:from>
    <xdr:to>
      <xdr:col>19</xdr:col>
      <xdr:colOff>394970</xdr:colOff>
      <xdr:row>26</xdr:row>
      <xdr:rowOff>388620</xdr:rowOff>
    </xdr:to>
    <xdr:pic>
      <xdr:nvPicPr>
        <xdr:cNvPr id="255" name="Image 254">
          <a:extLst>
            <a:ext uri="{FF2B5EF4-FFF2-40B4-BE49-F238E27FC236}">
              <a16:creationId xmlns:a16="http://schemas.microsoft.com/office/drawing/2014/main" id="{00000000-0008-0000-08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26</xdr:row>
      <xdr:rowOff>114300</xdr:rowOff>
    </xdr:from>
    <xdr:to>
      <xdr:col>20</xdr:col>
      <xdr:colOff>394970</xdr:colOff>
      <xdr:row>26</xdr:row>
      <xdr:rowOff>388620</xdr:rowOff>
    </xdr:to>
    <xdr:pic>
      <xdr:nvPicPr>
        <xdr:cNvPr id="256" name="Image 255">
          <a:extLst>
            <a:ext uri="{FF2B5EF4-FFF2-40B4-BE49-F238E27FC236}">
              <a16:creationId xmlns:a16="http://schemas.microsoft.com/office/drawing/2014/main" id="{00000000-0008-0000-08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26</xdr:row>
      <xdr:rowOff>114300</xdr:rowOff>
    </xdr:from>
    <xdr:to>
      <xdr:col>21</xdr:col>
      <xdr:colOff>394970</xdr:colOff>
      <xdr:row>26</xdr:row>
      <xdr:rowOff>388620</xdr:rowOff>
    </xdr:to>
    <xdr:pic>
      <xdr:nvPicPr>
        <xdr:cNvPr id="257" name="Image 256">
          <a:extLst>
            <a:ext uri="{FF2B5EF4-FFF2-40B4-BE49-F238E27FC236}">
              <a16:creationId xmlns:a16="http://schemas.microsoft.com/office/drawing/2014/main" id="{00000000-0008-0000-08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26</xdr:row>
      <xdr:rowOff>114300</xdr:rowOff>
    </xdr:from>
    <xdr:to>
      <xdr:col>22</xdr:col>
      <xdr:colOff>394970</xdr:colOff>
      <xdr:row>26</xdr:row>
      <xdr:rowOff>388620</xdr:rowOff>
    </xdr:to>
    <xdr:pic>
      <xdr:nvPicPr>
        <xdr:cNvPr id="258" name="Image 257">
          <a:extLst>
            <a:ext uri="{FF2B5EF4-FFF2-40B4-BE49-F238E27FC236}">
              <a16:creationId xmlns:a16="http://schemas.microsoft.com/office/drawing/2014/main" id="{00000000-0008-0000-08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17062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26</xdr:row>
      <xdr:rowOff>104775</xdr:rowOff>
    </xdr:from>
    <xdr:to>
      <xdr:col>23</xdr:col>
      <xdr:colOff>403943</xdr:colOff>
      <xdr:row>26</xdr:row>
      <xdr:rowOff>379095</xdr:rowOff>
    </xdr:to>
    <xdr:pic>
      <xdr:nvPicPr>
        <xdr:cNvPr id="259" name="Image 258">
          <a:extLst>
            <a:ext uri="{FF2B5EF4-FFF2-40B4-BE49-F238E27FC236}">
              <a16:creationId xmlns:a16="http://schemas.microsoft.com/office/drawing/2014/main" id="{00000000-0008-0000-08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169670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27</xdr:row>
      <xdr:rowOff>114300</xdr:rowOff>
    </xdr:from>
    <xdr:to>
      <xdr:col>17</xdr:col>
      <xdr:colOff>394418</xdr:colOff>
      <xdr:row>27</xdr:row>
      <xdr:rowOff>388620</xdr:rowOff>
    </xdr:to>
    <xdr:pic>
      <xdr:nvPicPr>
        <xdr:cNvPr id="260" name="Image 259">
          <a:extLst>
            <a:ext uri="{FF2B5EF4-FFF2-40B4-BE49-F238E27FC236}">
              <a16:creationId xmlns:a16="http://schemas.microsoft.com/office/drawing/2014/main" id="{00000000-0008-0000-08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21634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27</xdr:row>
      <xdr:rowOff>114300</xdr:rowOff>
    </xdr:from>
    <xdr:to>
      <xdr:col>18</xdr:col>
      <xdr:colOff>394970</xdr:colOff>
      <xdr:row>27</xdr:row>
      <xdr:rowOff>388620</xdr:rowOff>
    </xdr:to>
    <xdr:pic>
      <xdr:nvPicPr>
        <xdr:cNvPr id="261" name="Image 260">
          <a:extLst>
            <a:ext uri="{FF2B5EF4-FFF2-40B4-BE49-F238E27FC236}">
              <a16:creationId xmlns:a16="http://schemas.microsoft.com/office/drawing/2014/main" id="{00000000-0008-0000-08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27</xdr:row>
      <xdr:rowOff>114300</xdr:rowOff>
    </xdr:from>
    <xdr:to>
      <xdr:col>19</xdr:col>
      <xdr:colOff>394970</xdr:colOff>
      <xdr:row>27</xdr:row>
      <xdr:rowOff>388620</xdr:rowOff>
    </xdr:to>
    <xdr:pic>
      <xdr:nvPicPr>
        <xdr:cNvPr id="262" name="Image 261">
          <a:extLst>
            <a:ext uri="{FF2B5EF4-FFF2-40B4-BE49-F238E27FC236}">
              <a16:creationId xmlns:a16="http://schemas.microsoft.com/office/drawing/2014/main" id="{00000000-0008-0000-08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27</xdr:row>
      <xdr:rowOff>114300</xdr:rowOff>
    </xdr:from>
    <xdr:to>
      <xdr:col>20</xdr:col>
      <xdr:colOff>394970</xdr:colOff>
      <xdr:row>27</xdr:row>
      <xdr:rowOff>388620</xdr:rowOff>
    </xdr:to>
    <xdr:pic>
      <xdr:nvPicPr>
        <xdr:cNvPr id="263" name="Image 262">
          <a:extLst>
            <a:ext uri="{FF2B5EF4-FFF2-40B4-BE49-F238E27FC236}">
              <a16:creationId xmlns:a16="http://schemas.microsoft.com/office/drawing/2014/main" id="{00000000-0008-0000-08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27</xdr:row>
      <xdr:rowOff>114300</xdr:rowOff>
    </xdr:from>
    <xdr:to>
      <xdr:col>21</xdr:col>
      <xdr:colOff>394970</xdr:colOff>
      <xdr:row>27</xdr:row>
      <xdr:rowOff>388620</xdr:rowOff>
    </xdr:to>
    <xdr:pic>
      <xdr:nvPicPr>
        <xdr:cNvPr id="264" name="Image 263">
          <a:extLst>
            <a:ext uri="{FF2B5EF4-FFF2-40B4-BE49-F238E27FC236}">
              <a16:creationId xmlns:a16="http://schemas.microsoft.com/office/drawing/2014/main" id="{00000000-0008-0000-08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27</xdr:row>
      <xdr:rowOff>114300</xdr:rowOff>
    </xdr:from>
    <xdr:to>
      <xdr:col>22</xdr:col>
      <xdr:colOff>394970</xdr:colOff>
      <xdr:row>27</xdr:row>
      <xdr:rowOff>388620</xdr:rowOff>
    </xdr:to>
    <xdr:pic>
      <xdr:nvPicPr>
        <xdr:cNvPr id="265" name="Image 264">
          <a:extLst>
            <a:ext uri="{FF2B5EF4-FFF2-40B4-BE49-F238E27FC236}">
              <a16:creationId xmlns:a16="http://schemas.microsoft.com/office/drawing/2014/main" id="{00000000-0008-0000-08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21634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27</xdr:row>
      <xdr:rowOff>104775</xdr:rowOff>
    </xdr:from>
    <xdr:to>
      <xdr:col>23</xdr:col>
      <xdr:colOff>404495</xdr:colOff>
      <xdr:row>27</xdr:row>
      <xdr:rowOff>379095</xdr:rowOff>
    </xdr:to>
    <xdr:pic>
      <xdr:nvPicPr>
        <xdr:cNvPr id="266" name="Image 265">
          <a:extLst>
            <a:ext uri="{FF2B5EF4-FFF2-40B4-BE49-F238E27FC236}">
              <a16:creationId xmlns:a16="http://schemas.microsoft.com/office/drawing/2014/main" id="{00000000-0008-0000-08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1539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28</xdr:row>
      <xdr:rowOff>114300</xdr:rowOff>
    </xdr:from>
    <xdr:to>
      <xdr:col>17</xdr:col>
      <xdr:colOff>394970</xdr:colOff>
      <xdr:row>28</xdr:row>
      <xdr:rowOff>388620</xdr:rowOff>
    </xdr:to>
    <xdr:pic>
      <xdr:nvPicPr>
        <xdr:cNvPr id="267" name="Image 266">
          <a:extLst>
            <a:ext uri="{FF2B5EF4-FFF2-40B4-BE49-F238E27FC236}">
              <a16:creationId xmlns:a16="http://schemas.microsoft.com/office/drawing/2014/main" id="{00000000-0008-0000-08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28</xdr:row>
      <xdr:rowOff>114300</xdr:rowOff>
    </xdr:from>
    <xdr:to>
      <xdr:col>18</xdr:col>
      <xdr:colOff>394970</xdr:colOff>
      <xdr:row>28</xdr:row>
      <xdr:rowOff>379095</xdr:rowOff>
    </xdr:to>
    <xdr:pic>
      <xdr:nvPicPr>
        <xdr:cNvPr id="268" name="Image 267">
          <a:extLst>
            <a:ext uri="{FF2B5EF4-FFF2-40B4-BE49-F238E27FC236}">
              <a16:creationId xmlns:a16="http://schemas.microsoft.com/office/drawing/2014/main" id="{00000000-0008-0000-08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26206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19</xdr:col>
      <xdr:colOff>120650</xdr:colOff>
      <xdr:row>28</xdr:row>
      <xdr:rowOff>114300</xdr:rowOff>
    </xdr:from>
    <xdr:to>
      <xdr:col>19</xdr:col>
      <xdr:colOff>394970</xdr:colOff>
      <xdr:row>28</xdr:row>
      <xdr:rowOff>388620</xdr:rowOff>
    </xdr:to>
    <xdr:pic>
      <xdr:nvPicPr>
        <xdr:cNvPr id="269" name="Image 268">
          <a:extLst>
            <a:ext uri="{FF2B5EF4-FFF2-40B4-BE49-F238E27FC236}">
              <a16:creationId xmlns:a16="http://schemas.microsoft.com/office/drawing/2014/main" id="{00000000-0008-0000-08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610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120650</xdr:colOff>
      <xdr:row>28</xdr:row>
      <xdr:rowOff>114300</xdr:rowOff>
    </xdr:from>
    <xdr:to>
      <xdr:col>20</xdr:col>
      <xdr:colOff>394970</xdr:colOff>
      <xdr:row>28</xdr:row>
      <xdr:rowOff>388620</xdr:rowOff>
    </xdr:to>
    <xdr:pic>
      <xdr:nvPicPr>
        <xdr:cNvPr id="270" name="Image 269">
          <a:extLst>
            <a:ext uri="{FF2B5EF4-FFF2-40B4-BE49-F238E27FC236}">
              <a16:creationId xmlns:a16="http://schemas.microsoft.com/office/drawing/2014/main" id="{00000000-0008-0000-08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187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120650</xdr:colOff>
      <xdr:row>28</xdr:row>
      <xdr:rowOff>114300</xdr:rowOff>
    </xdr:from>
    <xdr:to>
      <xdr:col>21</xdr:col>
      <xdr:colOff>394970</xdr:colOff>
      <xdr:row>28</xdr:row>
      <xdr:rowOff>388620</xdr:rowOff>
    </xdr:to>
    <xdr:pic>
      <xdr:nvPicPr>
        <xdr:cNvPr id="271" name="Image 270">
          <a:extLst>
            <a:ext uri="{FF2B5EF4-FFF2-40B4-BE49-F238E27FC236}">
              <a16:creationId xmlns:a16="http://schemas.microsoft.com/office/drawing/2014/main" id="{00000000-0008-0000-08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7650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120650</xdr:colOff>
      <xdr:row>28</xdr:row>
      <xdr:rowOff>114300</xdr:rowOff>
    </xdr:from>
    <xdr:to>
      <xdr:col>22</xdr:col>
      <xdr:colOff>394970</xdr:colOff>
      <xdr:row>28</xdr:row>
      <xdr:rowOff>388620</xdr:rowOff>
    </xdr:to>
    <xdr:pic>
      <xdr:nvPicPr>
        <xdr:cNvPr id="272" name="Image 271">
          <a:extLst>
            <a:ext uri="{FF2B5EF4-FFF2-40B4-BE49-F238E27FC236}">
              <a16:creationId xmlns:a16="http://schemas.microsoft.com/office/drawing/2014/main" id="{00000000-0008-0000-08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3425" y="126206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28</xdr:row>
      <xdr:rowOff>104775</xdr:rowOff>
    </xdr:from>
    <xdr:to>
      <xdr:col>23</xdr:col>
      <xdr:colOff>404495</xdr:colOff>
      <xdr:row>28</xdr:row>
      <xdr:rowOff>379095</xdr:rowOff>
    </xdr:to>
    <xdr:pic>
      <xdr:nvPicPr>
        <xdr:cNvPr id="273" name="Image 272">
          <a:extLst>
            <a:ext uri="{FF2B5EF4-FFF2-40B4-BE49-F238E27FC236}">
              <a16:creationId xmlns:a16="http://schemas.microsoft.com/office/drawing/2014/main" id="{00000000-0008-0000-08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261110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120650</xdr:colOff>
      <xdr:row>29</xdr:row>
      <xdr:rowOff>114300</xdr:rowOff>
    </xdr:from>
    <xdr:to>
      <xdr:col>17</xdr:col>
      <xdr:colOff>394418</xdr:colOff>
      <xdr:row>29</xdr:row>
      <xdr:rowOff>388620</xdr:rowOff>
    </xdr:to>
    <xdr:pic>
      <xdr:nvPicPr>
        <xdr:cNvPr id="274" name="Image 273">
          <a:extLst>
            <a:ext uri="{FF2B5EF4-FFF2-40B4-BE49-F238E27FC236}">
              <a16:creationId xmlns:a16="http://schemas.microsoft.com/office/drawing/2014/main" id="{00000000-0008-0000-08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4550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120650</xdr:colOff>
      <xdr:row>29</xdr:row>
      <xdr:rowOff>114300</xdr:rowOff>
    </xdr:from>
    <xdr:to>
      <xdr:col>18</xdr:col>
      <xdr:colOff>394418</xdr:colOff>
      <xdr:row>29</xdr:row>
      <xdr:rowOff>388620</xdr:rowOff>
    </xdr:to>
    <xdr:pic>
      <xdr:nvPicPr>
        <xdr:cNvPr id="275" name="Image 274">
          <a:extLst>
            <a:ext uri="{FF2B5EF4-FFF2-40B4-BE49-F238E27FC236}">
              <a16:creationId xmlns:a16="http://schemas.microsoft.com/office/drawing/2014/main" id="{00000000-0008-0000-08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0325" y="130778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34</xdr:row>
      <xdr:rowOff>114300</xdr:rowOff>
    </xdr:from>
    <xdr:to>
      <xdr:col>3</xdr:col>
      <xdr:colOff>394970</xdr:colOff>
      <xdr:row>34</xdr:row>
      <xdr:rowOff>388620</xdr:rowOff>
    </xdr:to>
    <xdr:pic>
      <xdr:nvPicPr>
        <xdr:cNvPr id="276" name="Image 275">
          <a:extLst>
            <a:ext uri="{FF2B5EF4-FFF2-40B4-BE49-F238E27FC236}">
              <a16:creationId xmlns:a16="http://schemas.microsoft.com/office/drawing/2014/main" id="{00000000-0008-0000-08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34</xdr:row>
      <xdr:rowOff>114300</xdr:rowOff>
    </xdr:from>
    <xdr:to>
      <xdr:col>4</xdr:col>
      <xdr:colOff>394970</xdr:colOff>
      <xdr:row>34</xdr:row>
      <xdr:rowOff>388620</xdr:rowOff>
    </xdr:to>
    <xdr:pic>
      <xdr:nvPicPr>
        <xdr:cNvPr id="277" name="Image 276">
          <a:extLst>
            <a:ext uri="{FF2B5EF4-FFF2-40B4-BE49-F238E27FC236}">
              <a16:creationId xmlns:a16="http://schemas.microsoft.com/office/drawing/2014/main" id="{00000000-0008-0000-08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34</xdr:row>
      <xdr:rowOff>114300</xdr:rowOff>
    </xdr:from>
    <xdr:to>
      <xdr:col>5</xdr:col>
      <xdr:colOff>394970</xdr:colOff>
      <xdr:row>34</xdr:row>
      <xdr:rowOff>388620</xdr:rowOff>
    </xdr:to>
    <xdr:pic>
      <xdr:nvPicPr>
        <xdr:cNvPr id="278" name="Image 277">
          <a:extLst>
            <a:ext uri="{FF2B5EF4-FFF2-40B4-BE49-F238E27FC236}">
              <a16:creationId xmlns:a16="http://schemas.microsoft.com/office/drawing/2014/main" id="{00000000-0008-0000-08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34</xdr:row>
      <xdr:rowOff>114300</xdr:rowOff>
    </xdr:from>
    <xdr:to>
      <xdr:col>6</xdr:col>
      <xdr:colOff>394970</xdr:colOff>
      <xdr:row>34</xdr:row>
      <xdr:rowOff>388620</xdr:rowOff>
    </xdr:to>
    <xdr:pic>
      <xdr:nvPicPr>
        <xdr:cNvPr id="279" name="Image 278">
          <a:extLst>
            <a:ext uri="{FF2B5EF4-FFF2-40B4-BE49-F238E27FC236}">
              <a16:creationId xmlns:a16="http://schemas.microsoft.com/office/drawing/2014/main" id="{00000000-0008-0000-08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34</xdr:row>
      <xdr:rowOff>114300</xdr:rowOff>
    </xdr:from>
    <xdr:to>
      <xdr:col>7</xdr:col>
      <xdr:colOff>404495</xdr:colOff>
      <xdr:row>34</xdr:row>
      <xdr:rowOff>388620</xdr:rowOff>
    </xdr:to>
    <xdr:pic>
      <xdr:nvPicPr>
        <xdr:cNvPr id="280" name="Image 279">
          <a:extLst>
            <a:ext uri="{FF2B5EF4-FFF2-40B4-BE49-F238E27FC236}">
              <a16:creationId xmlns:a16="http://schemas.microsoft.com/office/drawing/2014/main" id="{00000000-0008-0000-08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35</xdr:row>
      <xdr:rowOff>114300</xdr:rowOff>
    </xdr:from>
    <xdr:to>
      <xdr:col>1</xdr:col>
      <xdr:colOff>394418</xdr:colOff>
      <xdr:row>35</xdr:row>
      <xdr:rowOff>388620</xdr:rowOff>
    </xdr:to>
    <xdr:pic>
      <xdr:nvPicPr>
        <xdr:cNvPr id="281" name="Image 280">
          <a:extLst>
            <a:ext uri="{FF2B5EF4-FFF2-40B4-BE49-F238E27FC236}">
              <a16:creationId xmlns:a16="http://schemas.microsoft.com/office/drawing/2014/main" id="{00000000-0008-0000-08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35</xdr:row>
      <xdr:rowOff>114300</xdr:rowOff>
    </xdr:from>
    <xdr:to>
      <xdr:col>2</xdr:col>
      <xdr:colOff>394418</xdr:colOff>
      <xdr:row>35</xdr:row>
      <xdr:rowOff>388620</xdr:rowOff>
    </xdr:to>
    <xdr:pic>
      <xdr:nvPicPr>
        <xdr:cNvPr id="282" name="Image 281">
          <a:extLst>
            <a:ext uri="{FF2B5EF4-FFF2-40B4-BE49-F238E27FC236}">
              <a16:creationId xmlns:a16="http://schemas.microsoft.com/office/drawing/2014/main" id="{00000000-0008-0000-08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35</xdr:row>
      <xdr:rowOff>114300</xdr:rowOff>
    </xdr:from>
    <xdr:to>
      <xdr:col>3</xdr:col>
      <xdr:colOff>394970</xdr:colOff>
      <xdr:row>35</xdr:row>
      <xdr:rowOff>388620</xdr:rowOff>
    </xdr:to>
    <xdr:pic>
      <xdr:nvPicPr>
        <xdr:cNvPr id="283" name="Image 282">
          <a:extLst>
            <a:ext uri="{FF2B5EF4-FFF2-40B4-BE49-F238E27FC236}">
              <a16:creationId xmlns:a16="http://schemas.microsoft.com/office/drawing/2014/main" id="{00000000-0008-0000-08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35</xdr:row>
      <xdr:rowOff>114300</xdr:rowOff>
    </xdr:from>
    <xdr:to>
      <xdr:col>4</xdr:col>
      <xdr:colOff>394970</xdr:colOff>
      <xdr:row>35</xdr:row>
      <xdr:rowOff>388620</xdr:rowOff>
    </xdr:to>
    <xdr:pic>
      <xdr:nvPicPr>
        <xdr:cNvPr id="284" name="Image 283">
          <a:extLst>
            <a:ext uri="{FF2B5EF4-FFF2-40B4-BE49-F238E27FC236}">
              <a16:creationId xmlns:a16="http://schemas.microsoft.com/office/drawing/2014/main" id="{00000000-0008-0000-08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35</xdr:row>
      <xdr:rowOff>114300</xdr:rowOff>
    </xdr:from>
    <xdr:to>
      <xdr:col>5</xdr:col>
      <xdr:colOff>394970</xdr:colOff>
      <xdr:row>35</xdr:row>
      <xdr:rowOff>388620</xdr:rowOff>
    </xdr:to>
    <xdr:pic>
      <xdr:nvPicPr>
        <xdr:cNvPr id="285" name="Image 284">
          <a:extLst>
            <a:ext uri="{FF2B5EF4-FFF2-40B4-BE49-F238E27FC236}">
              <a16:creationId xmlns:a16="http://schemas.microsoft.com/office/drawing/2014/main" id="{00000000-0008-0000-08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35</xdr:row>
      <xdr:rowOff>114300</xdr:rowOff>
    </xdr:from>
    <xdr:to>
      <xdr:col>6</xdr:col>
      <xdr:colOff>394970</xdr:colOff>
      <xdr:row>35</xdr:row>
      <xdr:rowOff>388620</xdr:rowOff>
    </xdr:to>
    <xdr:pic>
      <xdr:nvPicPr>
        <xdr:cNvPr id="286" name="Image 285">
          <a:extLst>
            <a:ext uri="{FF2B5EF4-FFF2-40B4-BE49-F238E27FC236}">
              <a16:creationId xmlns:a16="http://schemas.microsoft.com/office/drawing/2014/main" id="{00000000-0008-0000-08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35</xdr:row>
      <xdr:rowOff>114300</xdr:rowOff>
    </xdr:from>
    <xdr:to>
      <xdr:col>7</xdr:col>
      <xdr:colOff>404495</xdr:colOff>
      <xdr:row>35</xdr:row>
      <xdr:rowOff>388620</xdr:rowOff>
    </xdr:to>
    <xdr:pic>
      <xdr:nvPicPr>
        <xdr:cNvPr id="287" name="Image 286">
          <a:extLst>
            <a:ext uri="{FF2B5EF4-FFF2-40B4-BE49-F238E27FC236}">
              <a16:creationId xmlns:a16="http://schemas.microsoft.com/office/drawing/2014/main" id="{00000000-0008-0000-08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36</xdr:row>
      <xdr:rowOff>114300</xdr:rowOff>
    </xdr:from>
    <xdr:to>
      <xdr:col>1</xdr:col>
      <xdr:colOff>394418</xdr:colOff>
      <xdr:row>36</xdr:row>
      <xdr:rowOff>388620</xdr:rowOff>
    </xdr:to>
    <xdr:pic>
      <xdr:nvPicPr>
        <xdr:cNvPr id="288" name="Image 287">
          <a:extLst>
            <a:ext uri="{FF2B5EF4-FFF2-40B4-BE49-F238E27FC236}">
              <a16:creationId xmlns:a16="http://schemas.microsoft.com/office/drawing/2014/main" id="{00000000-0008-0000-08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36</xdr:row>
      <xdr:rowOff>114300</xdr:rowOff>
    </xdr:from>
    <xdr:to>
      <xdr:col>2</xdr:col>
      <xdr:colOff>394418</xdr:colOff>
      <xdr:row>36</xdr:row>
      <xdr:rowOff>388620</xdr:rowOff>
    </xdr:to>
    <xdr:pic>
      <xdr:nvPicPr>
        <xdr:cNvPr id="289" name="Image 288">
          <a:extLst>
            <a:ext uri="{FF2B5EF4-FFF2-40B4-BE49-F238E27FC236}">
              <a16:creationId xmlns:a16="http://schemas.microsoft.com/office/drawing/2014/main" id="{00000000-0008-0000-08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36</xdr:row>
      <xdr:rowOff>114300</xdr:rowOff>
    </xdr:from>
    <xdr:to>
      <xdr:col>3</xdr:col>
      <xdr:colOff>394970</xdr:colOff>
      <xdr:row>36</xdr:row>
      <xdr:rowOff>388620</xdr:rowOff>
    </xdr:to>
    <xdr:pic>
      <xdr:nvPicPr>
        <xdr:cNvPr id="290" name="Image 289">
          <a:extLst>
            <a:ext uri="{FF2B5EF4-FFF2-40B4-BE49-F238E27FC236}">
              <a16:creationId xmlns:a16="http://schemas.microsoft.com/office/drawing/2014/main" id="{00000000-0008-0000-08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36</xdr:row>
      <xdr:rowOff>114300</xdr:rowOff>
    </xdr:from>
    <xdr:to>
      <xdr:col>4</xdr:col>
      <xdr:colOff>394970</xdr:colOff>
      <xdr:row>36</xdr:row>
      <xdr:rowOff>388620</xdr:rowOff>
    </xdr:to>
    <xdr:pic>
      <xdr:nvPicPr>
        <xdr:cNvPr id="291" name="Image 290">
          <a:extLst>
            <a:ext uri="{FF2B5EF4-FFF2-40B4-BE49-F238E27FC236}">
              <a16:creationId xmlns:a16="http://schemas.microsoft.com/office/drawing/2014/main" id="{00000000-0008-0000-08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36</xdr:row>
      <xdr:rowOff>114300</xdr:rowOff>
    </xdr:from>
    <xdr:to>
      <xdr:col>5</xdr:col>
      <xdr:colOff>394970</xdr:colOff>
      <xdr:row>36</xdr:row>
      <xdr:rowOff>388620</xdr:rowOff>
    </xdr:to>
    <xdr:pic>
      <xdr:nvPicPr>
        <xdr:cNvPr id="292" name="Image 291">
          <a:extLst>
            <a:ext uri="{FF2B5EF4-FFF2-40B4-BE49-F238E27FC236}">
              <a16:creationId xmlns:a16="http://schemas.microsoft.com/office/drawing/2014/main" id="{00000000-0008-0000-08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36</xdr:row>
      <xdr:rowOff>114300</xdr:rowOff>
    </xdr:from>
    <xdr:to>
      <xdr:col>6</xdr:col>
      <xdr:colOff>394970</xdr:colOff>
      <xdr:row>36</xdr:row>
      <xdr:rowOff>388620</xdr:rowOff>
    </xdr:to>
    <xdr:pic>
      <xdr:nvPicPr>
        <xdr:cNvPr id="293" name="Image 292">
          <a:extLst>
            <a:ext uri="{FF2B5EF4-FFF2-40B4-BE49-F238E27FC236}">
              <a16:creationId xmlns:a16="http://schemas.microsoft.com/office/drawing/2014/main" id="{00000000-0008-0000-08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36</xdr:row>
      <xdr:rowOff>114300</xdr:rowOff>
    </xdr:from>
    <xdr:to>
      <xdr:col>7</xdr:col>
      <xdr:colOff>404495</xdr:colOff>
      <xdr:row>36</xdr:row>
      <xdr:rowOff>388620</xdr:rowOff>
    </xdr:to>
    <xdr:pic>
      <xdr:nvPicPr>
        <xdr:cNvPr id="294" name="Image 293">
          <a:extLst>
            <a:ext uri="{FF2B5EF4-FFF2-40B4-BE49-F238E27FC236}">
              <a16:creationId xmlns:a16="http://schemas.microsoft.com/office/drawing/2014/main" id="{00000000-0008-0000-08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37</xdr:row>
      <xdr:rowOff>114300</xdr:rowOff>
    </xdr:from>
    <xdr:to>
      <xdr:col>1</xdr:col>
      <xdr:colOff>394970</xdr:colOff>
      <xdr:row>37</xdr:row>
      <xdr:rowOff>388620</xdr:rowOff>
    </xdr:to>
    <xdr:pic>
      <xdr:nvPicPr>
        <xdr:cNvPr id="295" name="Image 294">
          <a:extLst>
            <a:ext uri="{FF2B5EF4-FFF2-40B4-BE49-F238E27FC236}">
              <a16:creationId xmlns:a16="http://schemas.microsoft.com/office/drawing/2014/main" id="{00000000-0008-0000-08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37</xdr:row>
      <xdr:rowOff>114300</xdr:rowOff>
    </xdr:from>
    <xdr:to>
      <xdr:col>2</xdr:col>
      <xdr:colOff>394970</xdr:colOff>
      <xdr:row>37</xdr:row>
      <xdr:rowOff>388620</xdr:rowOff>
    </xdr:to>
    <xdr:pic>
      <xdr:nvPicPr>
        <xdr:cNvPr id="296" name="Image 295">
          <a:extLst>
            <a:ext uri="{FF2B5EF4-FFF2-40B4-BE49-F238E27FC236}">
              <a16:creationId xmlns:a16="http://schemas.microsoft.com/office/drawing/2014/main" id="{00000000-0008-0000-08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37</xdr:row>
      <xdr:rowOff>114300</xdr:rowOff>
    </xdr:from>
    <xdr:to>
      <xdr:col>3</xdr:col>
      <xdr:colOff>394970</xdr:colOff>
      <xdr:row>37</xdr:row>
      <xdr:rowOff>388620</xdr:rowOff>
    </xdr:to>
    <xdr:pic>
      <xdr:nvPicPr>
        <xdr:cNvPr id="297" name="Image 296">
          <a:extLst>
            <a:ext uri="{FF2B5EF4-FFF2-40B4-BE49-F238E27FC236}">
              <a16:creationId xmlns:a16="http://schemas.microsoft.com/office/drawing/2014/main" id="{00000000-0008-0000-08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37</xdr:row>
      <xdr:rowOff>114300</xdr:rowOff>
    </xdr:from>
    <xdr:to>
      <xdr:col>4</xdr:col>
      <xdr:colOff>394970</xdr:colOff>
      <xdr:row>37</xdr:row>
      <xdr:rowOff>379095</xdr:rowOff>
    </xdr:to>
    <xdr:pic>
      <xdr:nvPicPr>
        <xdr:cNvPr id="298" name="Image 297">
          <a:extLst>
            <a:ext uri="{FF2B5EF4-FFF2-40B4-BE49-F238E27FC236}">
              <a16:creationId xmlns:a16="http://schemas.microsoft.com/office/drawing/2014/main" id="{00000000-0008-0000-08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64782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37</xdr:row>
      <xdr:rowOff>114300</xdr:rowOff>
    </xdr:from>
    <xdr:to>
      <xdr:col>5</xdr:col>
      <xdr:colOff>394970</xdr:colOff>
      <xdr:row>37</xdr:row>
      <xdr:rowOff>388620</xdr:rowOff>
    </xdr:to>
    <xdr:pic>
      <xdr:nvPicPr>
        <xdr:cNvPr id="299" name="Image 298">
          <a:extLst>
            <a:ext uri="{FF2B5EF4-FFF2-40B4-BE49-F238E27FC236}">
              <a16:creationId xmlns:a16="http://schemas.microsoft.com/office/drawing/2014/main" id="{00000000-0008-0000-08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120650</xdr:colOff>
      <xdr:row>37</xdr:row>
      <xdr:rowOff>114300</xdr:rowOff>
    </xdr:from>
    <xdr:to>
      <xdr:col>6</xdr:col>
      <xdr:colOff>394970</xdr:colOff>
      <xdr:row>37</xdr:row>
      <xdr:rowOff>388620</xdr:rowOff>
    </xdr:to>
    <xdr:pic>
      <xdr:nvPicPr>
        <xdr:cNvPr id="300" name="Image 299">
          <a:extLst>
            <a:ext uri="{FF2B5EF4-FFF2-40B4-BE49-F238E27FC236}">
              <a16:creationId xmlns:a16="http://schemas.microsoft.com/office/drawing/2014/main" id="{00000000-0008-0000-08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38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7</xdr:col>
      <xdr:colOff>130175</xdr:colOff>
      <xdr:row>37</xdr:row>
      <xdr:rowOff>114300</xdr:rowOff>
    </xdr:from>
    <xdr:to>
      <xdr:col>7</xdr:col>
      <xdr:colOff>404495</xdr:colOff>
      <xdr:row>37</xdr:row>
      <xdr:rowOff>388620</xdr:rowOff>
    </xdr:to>
    <xdr:pic>
      <xdr:nvPicPr>
        <xdr:cNvPr id="301" name="Image 300">
          <a:extLst>
            <a:ext uri="{FF2B5EF4-FFF2-40B4-BE49-F238E27FC236}">
              <a16:creationId xmlns:a16="http://schemas.microsoft.com/office/drawing/2014/main" id="{00000000-0008-0000-08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91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</xdr:colOff>
      <xdr:row>38</xdr:row>
      <xdr:rowOff>114300</xdr:rowOff>
    </xdr:from>
    <xdr:to>
      <xdr:col>1</xdr:col>
      <xdr:colOff>394970</xdr:colOff>
      <xdr:row>38</xdr:row>
      <xdr:rowOff>388620</xdr:rowOff>
    </xdr:to>
    <xdr:pic>
      <xdr:nvPicPr>
        <xdr:cNvPr id="302" name="Image 301">
          <a:extLst>
            <a:ext uri="{FF2B5EF4-FFF2-40B4-BE49-F238E27FC236}">
              <a16:creationId xmlns:a16="http://schemas.microsoft.com/office/drawing/2014/main" id="{00000000-0008-0000-08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9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</xdr:col>
      <xdr:colOff>120650</xdr:colOff>
      <xdr:row>38</xdr:row>
      <xdr:rowOff>114300</xdr:rowOff>
    </xdr:from>
    <xdr:to>
      <xdr:col>2</xdr:col>
      <xdr:colOff>394970</xdr:colOff>
      <xdr:row>38</xdr:row>
      <xdr:rowOff>388620</xdr:rowOff>
    </xdr:to>
    <xdr:pic>
      <xdr:nvPicPr>
        <xdr:cNvPr id="303" name="Image 302">
          <a:extLst>
            <a:ext uri="{FF2B5EF4-FFF2-40B4-BE49-F238E27FC236}">
              <a16:creationId xmlns:a16="http://schemas.microsoft.com/office/drawing/2014/main" id="{00000000-0008-0000-08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7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120650</xdr:colOff>
      <xdr:row>38</xdr:row>
      <xdr:rowOff>114300</xdr:rowOff>
    </xdr:from>
    <xdr:to>
      <xdr:col>3</xdr:col>
      <xdr:colOff>394418</xdr:colOff>
      <xdr:row>38</xdr:row>
      <xdr:rowOff>388620</xdr:rowOff>
    </xdr:to>
    <xdr:pic>
      <xdr:nvPicPr>
        <xdr:cNvPr id="304" name="Image 303">
          <a:extLst>
            <a:ext uri="{FF2B5EF4-FFF2-40B4-BE49-F238E27FC236}">
              <a16:creationId xmlns:a16="http://schemas.microsoft.com/office/drawing/2014/main" id="{00000000-0008-0000-08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120650</xdr:colOff>
      <xdr:row>38</xdr:row>
      <xdr:rowOff>114300</xdr:rowOff>
    </xdr:from>
    <xdr:to>
      <xdr:col>4</xdr:col>
      <xdr:colOff>394418</xdr:colOff>
      <xdr:row>38</xdr:row>
      <xdr:rowOff>388620</xdr:rowOff>
    </xdr:to>
    <xdr:pic>
      <xdr:nvPicPr>
        <xdr:cNvPr id="305" name="Image 304">
          <a:extLst>
            <a:ext uri="{FF2B5EF4-FFF2-40B4-BE49-F238E27FC236}">
              <a16:creationId xmlns:a16="http://schemas.microsoft.com/office/drawing/2014/main" id="{00000000-0008-0000-08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27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5</xdr:col>
      <xdr:colOff>120650</xdr:colOff>
      <xdr:row>38</xdr:row>
      <xdr:rowOff>114300</xdr:rowOff>
    </xdr:from>
    <xdr:to>
      <xdr:col>5</xdr:col>
      <xdr:colOff>394970</xdr:colOff>
      <xdr:row>38</xdr:row>
      <xdr:rowOff>388620</xdr:rowOff>
    </xdr:to>
    <xdr:pic>
      <xdr:nvPicPr>
        <xdr:cNvPr id="306" name="Image 305">
          <a:extLst>
            <a:ext uri="{FF2B5EF4-FFF2-40B4-BE49-F238E27FC236}">
              <a16:creationId xmlns:a16="http://schemas.microsoft.com/office/drawing/2014/main" id="{00000000-0008-0000-08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0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34</xdr:row>
      <xdr:rowOff>114300</xdr:rowOff>
    </xdr:from>
    <xdr:to>
      <xdr:col>14</xdr:col>
      <xdr:colOff>385445</xdr:colOff>
      <xdr:row>34</xdr:row>
      <xdr:rowOff>388620</xdr:rowOff>
    </xdr:to>
    <xdr:pic>
      <xdr:nvPicPr>
        <xdr:cNvPr id="307" name="Image 306">
          <a:extLst>
            <a:ext uri="{FF2B5EF4-FFF2-40B4-BE49-F238E27FC236}">
              <a16:creationId xmlns:a16="http://schemas.microsoft.com/office/drawing/2014/main" id="{00000000-0008-0000-08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34</xdr:row>
      <xdr:rowOff>114300</xdr:rowOff>
    </xdr:from>
    <xdr:to>
      <xdr:col>15</xdr:col>
      <xdr:colOff>394970</xdr:colOff>
      <xdr:row>34</xdr:row>
      <xdr:rowOff>388620</xdr:rowOff>
    </xdr:to>
    <xdr:pic>
      <xdr:nvPicPr>
        <xdr:cNvPr id="308" name="Image 307">
          <a:extLst>
            <a:ext uri="{FF2B5EF4-FFF2-40B4-BE49-F238E27FC236}">
              <a16:creationId xmlns:a16="http://schemas.microsoft.com/office/drawing/2014/main" id="{00000000-0008-0000-08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35</xdr:row>
      <xdr:rowOff>114300</xdr:rowOff>
    </xdr:from>
    <xdr:to>
      <xdr:col>9</xdr:col>
      <xdr:colOff>385445</xdr:colOff>
      <xdr:row>35</xdr:row>
      <xdr:rowOff>388620</xdr:rowOff>
    </xdr:to>
    <xdr:pic>
      <xdr:nvPicPr>
        <xdr:cNvPr id="309" name="Image 308">
          <a:extLst>
            <a:ext uri="{FF2B5EF4-FFF2-40B4-BE49-F238E27FC236}">
              <a16:creationId xmlns:a16="http://schemas.microsoft.com/office/drawing/2014/main" id="{00000000-0008-0000-08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35</xdr:row>
      <xdr:rowOff>114300</xdr:rowOff>
    </xdr:from>
    <xdr:to>
      <xdr:col>10</xdr:col>
      <xdr:colOff>385445</xdr:colOff>
      <xdr:row>35</xdr:row>
      <xdr:rowOff>388620</xdr:rowOff>
    </xdr:to>
    <xdr:pic>
      <xdr:nvPicPr>
        <xdr:cNvPr id="310" name="Image 309">
          <a:extLst>
            <a:ext uri="{FF2B5EF4-FFF2-40B4-BE49-F238E27FC236}">
              <a16:creationId xmlns:a16="http://schemas.microsoft.com/office/drawing/2014/main" id="{00000000-0008-0000-08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35</xdr:row>
      <xdr:rowOff>114300</xdr:rowOff>
    </xdr:from>
    <xdr:to>
      <xdr:col>11</xdr:col>
      <xdr:colOff>384893</xdr:colOff>
      <xdr:row>35</xdr:row>
      <xdr:rowOff>388620</xdr:rowOff>
    </xdr:to>
    <xdr:pic>
      <xdr:nvPicPr>
        <xdr:cNvPr id="311" name="Image 310">
          <a:extLst>
            <a:ext uri="{FF2B5EF4-FFF2-40B4-BE49-F238E27FC236}">
              <a16:creationId xmlns:a16="http://schemas.microsoft.com/office/drawing/2014/main" id="{00000000-0008-0000-08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35</xdr:row>
      <xdr:rowOff>114300</xdr:rowOff>
    </xdr:from>
    <xdr:to>
      <xdr:col>12</xdr:col>
      <xdr:colOff>384893</xdr:colOff>
      <xdr:row>35</xdr:row>
      <xdr:rowOff>388620</xdr:rowOff>
    </xdr:to>
    <xdr:pic>
      <xdr:nvPicPr>
        <xdr:cNvPr id="312" name="Image 311">
          <a:extLst>
            <a:ext uri="{FF2B5EF4-FFF2-40B4-BE49-F238E27FC236}">
              <a16:creationId xmlns:a16="http://schemas.microsoft.com/office/drawing/2014/main" id="{00000000-0008-0000-08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35</xdr:row>
      <xdr:rowOff>114300</xdr:rowOff>
    </xdr:from>
    <xdr:to>
      <xdr:col>13</xdr:col>
      <xdr:colOff>385445</xdr:colOff>
      <xdr:row>35</xdr:row>
      <xdr:rowOff>388620</xdr:rowOff>
    </xdr:to>
    <xdr:pic>
      <xdr:nvPicPr>
        <xdr:cNvPr id="313" name="Image 312">
          <a:extLst>
            <a:ext uri="{FF2B5EF4-FFF2-40B4-BE49-F238E27FC236}">
              <a16:creationId xmlns:a16="http://schemas.microsoft.com/office/drawing/2014/main" id="{00000000-0008-0000-08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35</xdr:row>
      <xdr:rowOff>114300</xdr:rowOff>
    </xdr:from>
    <xdr:to>
      <xdr:col>14</xdr:col>
      <xdr:colOff>385445</xdr:colOff>
      <xdr:row>35</xdr:row>
      <xdr:rowOff>388620</xdr:rowOff>
    </xdr:to>
    <xdr:pic>
      <xdr:nvPicPr>
        <xdr:cNvPr id="314" name="Image 313">
          <a:extLst>
            <a:ext uri="{FF2B5EF4-FFF2-40B4-BE49-F238E27FC236}">
              <a16:creationId xmlns:a16="http://schemas.microsoft.com/office/drawing/2014/main" id="{00000000-0008-0000-08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35</xdr:row>
      <xdr:rowOff>114300</xdr:rowOff>
    </xdr:from>
    <xdr:to>
      <xdr:col>15</xdr:col>
      <xdr:colOff>394970</xdr:colOff>
      <xdr:row>35</xdr:row>
      <xdr:rowOff>388620</xdr:rowOff>
    </xdr:to>
    <xdr:pic>
      <xdr:nvPicPr>
        <xdr:cNvPr id="315" name="Image 314">
          <a:extLst>
            <a:ext uri="{FF2B5EF4-FFF2-40B4-BE49-F238E27FC236}">
              <a16:creationId xmlns:a16="http://schemas.microsoft.com/office/drawing/2014/main" id="{00000000-0008-0000-08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36</xdr:row>
      <xdr:rowOff>114300</xdr:rowOff>
    </xdr:from>
    <xdr:to>
      <xdr:col>9</xdr:col>
      <xdr:colOff>385445</xdr:colOff>
      <xdr:row>36</xdr:row>
      <xdr:rowOff>388620</xdr:rowOff>
    </xdr:to>
    <xdr:pic>
      <xdr:nvPicPr>
        <xdr:cNvPr id="316" name="Image 315">
          <a:extLst>
            <a:ext uri="{FF2B5EF4-FFF2-40B4-BE49-F238E27FC236}">
              <a16:creationId xmlns:a16="http://schemas.microsoft.com/office/drawing/2014/main" id="{00000000-0008-0000-08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36</xdr:row>
      <xdr:rowOff>114300</xdr:rowOff>
    </xdr:from>
    <xdr:to>
      <xdr:col>10</xdr:col>
      <xdr:colOff>384893</xdr:colOff>
      <xdr:row>36</xdr:row>
      <xdr:rowOff>388620</xdr:rowOff>
    </xdr:to>
    <xdr:pic>
      <xdr:nvPicPr>
        <xdr:cNvPr id="317" name="Image 316">
          <a:extLst>
            <a:ext uri="{FF2B5EF4-FFF2-40B4-BE49-F238E27FC236}">
              <a16:creationId xmlns:a16="http://schemas.microsoft.com/office/drawing/2014/main" id="{00000000-0008-0000-08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36</xdr:row>
      <xdr:rowOff>114300</xdr:rowOff>
    </xdr:from>
    <xdr:to>
      <xdr:col>11</xdr:col>
      <xdr:colOff>384893</xdr:colOff>
      <xdr:row>36</xdr:row>
      <xdr:rowOff>388620</xdr:rowOff>
    </xdr:to>
    <xdr:pic>
      <xdr:nvPicPr>
        <xdr:cNvPr id="318" name="Image 317">
          <a:extLst>
            <a:ext uri="{FF2B5EF4-FFF2-40B4-BE49-F238E27FC236}">
              <a16:creationId xmlns:a16="http://schemas.microsoft.com/office/drawing/2014/main" id="{00000000-0008-0000-08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0210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36</xdr:row>
      <xdr:rowOff>114300</xdr:rowOff>
    </xdr:from>
    <xdr:to>
      <xdr:col>12</xdr:col>
      <xdr:colOff>385445</xdr:colOff>
      <xdr:row>36</xdr:row>
      <xdr:rowOff>388620</xdr:rowOff>
    </xdr:to>
    <xdr:pic>
      <xdr:nvPicPr>
        <xdr:cNvPr id="319" name="Image 318">
          <a:extLst>
            <a:ext uri="{FF2B5EF4-FFF2-40B4-BE49-F238E27FC236}">
              <a16:creationId xmlns:a16="http://schemas.microsoft.com/office/drawing/2014/main" id="{00000000-0008-0000-08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36</xdr:row>
      <xdr:rowOff>114300</xdr:rowOff>
    </xdr:from>
    <xdr:to>
      <xdr:col>13</xdr:col>
      <xdr:colOff>385445</xdr:colOff>
      <xdr:row>36</xdr:row>
      <xdr:rowOff>388620</xdr:rowOff>
    </xdr:to>
    <xdr:pic>
      <xdr:nvPicPr>
        <xdr:cNvPr id="320" name="Image 319">
          <a:extLst>
            <a:ext uri="{FF2B5EF4-FFF2-40B4-BE49-F238E27FC236}">
              <a16:creationId xmlns:a16="http://schemas.microsoft.com/office/drawing/2014/main" id="{00000000-0008-0000-08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36</xdr:row>
      <xdr:rowOff>114300</xdr:rowOff>
    </xdr:from>
    <xdr:to>
      <xdr:col>14</xdr:col>
      <xdr:colOff>385445</xdr:colOff>
      <xdr:row>36</xdr:row>
      <xdr:rowOff>388620</xdr:rowOff>
    </xdr:to>
    <xdr:pic>
      <xdr:nvPicPr>
        <xdr:cNvPr id="321" name="Image 320">
          <a:extLst>
            <a:ext uri="{FF2B5EF4-FFF2-40B4-BE49-F238E27FC236}">
              <a16:creationId xmlns:a16="http://schemas.microsoft.com/office/drawing/2014/main" id="{00000000-0008-0000-08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36</xdr:row>
      <xdr:rowOff>114300</xdr:rowOff>
    </xdr:from>
    <xdr:to>
      <xdr:col>15</xdr:col>
      <xdr:colOff>394970</xdr:colOff>
      <xdr:row>36</xdr:row>
      <xdr:rowOff>388620</xdr:rowOff>
    </xdr:to>
    <xdr:pic>
      <xdr:nvPicPr>
        <xdr:cNvPr id="322" name="Image 321">
          <a:extLst>
            <a:ext uri="{FF2B5EF4-FFF2-40B4-BE49-F238E27FC236}">
              <a16:creationId xmlns:a16="http://schemas.microsoft.com/office/drawing/2014/main" id="{00000000-0008-0000-08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37</xdr:row>
      <xdr:rowOff>114300</xdr:rowOff>
    </xdr:from>
    <xdr:to>
      <xdr:col>9</xdr:col>
      <xdr:colOff>385445</xdr:colOff>
      <xdr:row>37</xdr:row>
      <xdr:rowOff>388620</xdr:rowOff>
    </xdr:to>
    <xdr:pic>
      <xdr:nvPicPr>
        <xdr:cNvPr id="323" name="Image 322">
          <a:extLst>
            <a:ext uri="{FF2B5EF4-FFF2-40B4-BE49-F238E27FC236}">
              <a16:creationId xmlns:a16="http://schemas.microsoft.com/office/drawing/2014/main" id="{00000000-0008-0000-08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37</xdr:row>
      <xdr:rowOff>114300</xdr:rowOff>
    </xdr:from>
    <xdr:to>
      <xdr:col>10</xdr:col>
      <xdr:colOff>385445</xdr:colOff>
      <xdr:row>37</xdr:row>
      <xdr:rowOff>388620</xdr:rowOff>
    </xdr:to>
    <xdr:pic>
      <xdr:nvPicPr>
        <xdr:cNvPr id="324" name="Image 323">
          <a:extLst>
            <a:ext uri="{FF2B5EF4-FFF2-40B4-BE49-F238E27FC236}">
              <a16:creationId xmlns:a16="http://schemas.microsoft.com/office/drawing/2014/main" id="{00000000-0008-0000-08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37</xdr:row>
      <xdr:rowOff>114300</xdr:rowOff>
    </xdr:from>
    <xdr:to>
      <xdr:col>11</xdr:col>
      <xdr:colOff>385445</xdr:colOff>
      <xdr:row>37</xdr:row>
      <xdr:rowOff>388620</xdr:rowOff>
    </xdr:to>
    <xdr:pic>
      <xdr:nvPicPr>
        <xdr:cNvPr id="325" name="Image 324">
          <a:extLst>
            <a:ext uri="{FF2B5EF4-FFF2-40B4-BE49-F238E27FC236}">
              <a16:creationId xmlns:a16="http://schemas.microsoft.com/office/drawing/2014/main" id="{00000000-0008-0000-08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37</xdr:row>
      <xdr:rowOff>114300</xdr:rowOff>
    </xdr:from>
    <xdr:to>
      <xdr:col>12</xdr:col>
      <xdr:colOff>385445</xdr:colOff>
      <xdr:row>37</xdr:row>
      <xdr:rowOff>388620</xdr:rowOff>
    </xdr:to>
    <xdr:pic>
      <xdr:nvPicPr>
        <xdr:cNvPr id="326" name="Image 325">
          <a:extLst>
            <a:ext uri="{FF2B5EF4-FFF2-40B4-BE49-F238E27FC236}">
              <a16:creationId xmlns:a16="http://schemas.microsoft.com/office/drawing/2014/main" id="{00000000-0008-0000-08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37</xdr:row>
      <xdr:rowOff>114300</xdr:rowOff>
    </xdr:from>
    <xdr:to>
      <xdr:col>13</xdr:col>
      <xdr:colOff>385445</xdr:colOff>
      <xdr:row>37</xdr:row>
      <xdr:rowOff>379095</xdr:rowOff>
    </xdr:to>
    <xdr:pic>
      <xdr:nvPicPr>
        <xdr:cNvPr id="327" name="Image 326">
          <a:extLst>
            <a:ext uri="{FF2B5EF4-FFF2-40B4-BE49-F238E27FC236}">
              <a16:creationId xmlns:a16="http://schemas.microsoft.com/office/drawing/2014/main" id="{00000000-0008-0000-08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478250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37</xdr:row>
      <xdr:rowOff>114300</xdr:rowOff>
    </xdr:from>
    <xdr:to>
      <xdr:col>14</xdr:col>
      <xdr:colOff>385445</xdr:colOff>
      <xdr:row>37</xdr:row>
      <xdr:rowOff>388620</xdr:rowOff>
    </xdr:to>
    <xdr:pic>
      <xdr:nvPicPr>
        <xdr:cNvPr id="328" name="Image 327">
          <a:extLst>
            <a:ext uri="{FF2B5EF4-FFF2-40B4-BE49-F238E27FC236}">
              <a16:creationId xmlns:a16="http://schemas.microsoft.com/office/drawing/2014/main" id="{00000000-0008-0000-08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37</xdr:row>
      <xdr:rowOff>114300</xdr:rowOff>
    </xdr:from>
    <xdr:to>
      <xdr:col>15</xdr:col>
      <xdr:colOff>394970</xdr:colOff>
      <xdr:row>37</xdr:row>
      <xdr:rowOff>388620</xdr:rowOff>
    </xdr:to>
    <xdr:pic>
      <xdr:nvPicPr>
        <xdr:cNvPr id="329" name="Image 328">
          <a:extLst>
            <a:ext uri="{FF2B5EF4-FFF2-40B4-BE49-F238E27FC236}">
              <a16:creationId xmlns:a16="http://schemas.microsoft.com/office/drawing/2014/main" id="{00000000-0008-0000-08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111125</xdr:colOff>
      <xdr:row>38</xdr:row>
      <xdr:rowOff>114300</xdr:rowOff>
    </xdr:from>
    <xdr:to>
      <xdr:col>9</xdr:col>
      <xdr:colOff>385445</xdr:colOff>
      <xdr:row>38</xdr:row>
      <xdr:rowOff>388620</xdr:rowOff>
    </xdr:to>
    <xdr:pic>
      <xdr:nvPicPr>
        <xdr:cNvPr id="330" name="Image 329">
          <a:extLst>
            <a:ext uri="{FF2B5EF4-FFF2-40B4-BE49-F238E27FC236}">
              <a16:creationId xmlns:a16="http://schemas.microsoft.com/office/drawing/2014/main" id="{00000000-0008-0000-08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22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111125</xdr:colOff>
      <xdr:row>38</xdr:row>
      <xdr:rowOff>114300</xdr:rowOff>
    </xdr:from>
    <xdr:to>
      <xdr:col>10</xdr:col>
      <xdr:colOff>385445</xdr:colOff>
      <xdr:row>38</xdr:row>
      <xdr:rowOff>388620</xdr:rowOff>
    </xdr:to>
    <xdr:pic>
      <xdr:nvPicPr>
        <xdr:cNvPr id="331" name="Image 330">
          <a:extLst>
            <a:ext uri="{FF2B5EF4-FFF2-40B4-BE49-F238E27FC236}">
              <a16:creationId xmlns:a16="http://schemas.microsoft.com/office/drawing/2014/main" id="{00000000-0008-0000-08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111125</xdr:colOff>
      <xdr:row>38</xdr:row>
      <xdr:rowOff>114300</xdr:rowOff>
    </xdr:from>
    <xdr:to>
      <xdr:col>11</xdr:col>
      <xdr:colOff>385445</xdr:colOff>
      <xdr:row>38</xdr:row>
      <xdr:rowOff>388620</xdr:rowOff>
    </xdr:to>
    <xdr:pic>
      <xdr:nvPicPr>
        <xdr:cNvPr id="332" name="Image 331">
          <a:extLst>
            <a:ext uri="{FF2B5EF4-FFF2-40B4-BE49-F238E27FC236}">
              <a16:creationId xmlns:a16="http://schemas.microsoft.com/office/drawing/2014/main" id="{00000000-0008-0000-08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7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12</xdr:col>
      <xdr:colOff>111125</xdr:colOff>
      <xdr:row>38</xdr:row>
      <xdr:rowOff>114300</xdr:rowOff>
    </xdr:from>
    <xdr:to>
      <xdr:col>12</xdr:col>
      <xdr:colOff>384893</xdr:colOff>
      <xdr:row>38</xdr:row>
      <xdr:rowOff>388620</xdr:rowOff>
    </xdr:to>
    <xdr:pic>
      <xdr:nvPicPr>
        <xdr:cNvPr id="333" name="Image 332">
          <a:extLst>
            <a:ext uri="{FF2B5EF4-FFF2-40B4-BE49-F238E27FC236}">
              <a16:creationId xmlns:a16="http://schemas.microsoft.com/office/drawing/2014/main" id="{00000000-0008-0000-08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550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111125</xdr:colOff>
      <xdr:row>38</xdr:row>
      <xdr:rowOff>114300</xdr:rowOff>
    </xdr:from>
    <xdr:to>
      <xdr:col>13</xdr:col>
      <xdr:colOff>384893</xdr:colOff>
      <xdr:row>38</xdr:row>
      <xdr:rowOff>388620</xdr:rowOff>
    </xdr:to>
    <xdr:pic>
      <xdr:nvPicPr>
        <xdr:cNvPr id="334" name="Image 333">
          <a:extLst>
            <a:ext uri="{FF2B5EF4-FFF2-40B4-BE49-F238E27FC236}">
              <a16:creationId xmlns:a16="http://schemas.microsoft.com/office/drawing/2014/main" id="{00000000-0008-0000-08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3325" y="169354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14</xdr:col>
      <xdr:colOff>111125</xdr:colOff>
      <xdr:row>38</xdr:row>
      <xdr:rowOff>114300</xdr:rowOff>
    </xdr:from>
    <xdr:to>
      <xdr:col>14</xdr:col>
      <xdr:colOff>385445</xdr:colOff>
      <xdr:row>38</xdr:row>
      <xdr:rowOff>388620</xdr:rowOff>
    </xdr:to>
    <xdr:pic>
      <xdr:nvPicPr>
        <xdr:cNvPr id="335" name="Image 334">
          <a:extLst>
            <a:ext uri="{FF2B5EF4-FFF2-40B4-BE49-F238E27FC236}">
              <a16:creationId xmlns:a16="http://schemas.microsoft.com/office/drawing/2014/main" id="{00000000-0008-0000-08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91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15</xdr:col>
      <xdr:colOff>120650</xdr:colOff>
      <xdr:row>38</xdr:row>
      <xdr:rowOff>114300</xdr:rowOff>
    </xdr:from>
    <xdr:to>
      <xdr:col>15</xdr:col>
      <xdr:colOff>394970</xdr:colOff>
      <xdr:row>38</xdr:row>
      <xdr:rowOff>388620</xdr:rowOff>
    </xdr:to>
    <xdr:pic>
      <xdr:nvPicPr>
        <xdr:cNvPr id="336" name="Image 335">
          <a:extLst>
            <a:ext uri="{FF2B5EF4-FFF2-40B4-BE49-F238E27FC236}">
              <a16:creationId xmlns:a16="http://schemas.microsoft.com/office/drawing/2014/main" id="{00000000-0008-0000-08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440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34</xdr:row>
      <xdr:rowOff>114300</xdr:rowOff>
    </xdr:from>
    <xdr:to>
      <xdr:col>17</xdr:col>
      <xdr:colOff>404495</xdr:colOff>
      <xdr:row>34</xdr:row>
      <xdr:rowOff>388620</xdr:rowOff>
    </xdr:to>
    <xdr:pic>
      <xdr:nvPicPr>
        <xdr:cNvPr id="337" name="Image 336">
          <a:extLst>
            <a:ext uri="{FF2B5EF4-FFF2-40B4-BE49-F238E27FC236}">
              <a16:creationId xmlns:a16="http://schemas.microsoft.com/office/drawing/2014/main" id="{00000000-0008-0000-08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34</xdr:row>
      <xdr:rowOff>114300</xdr:rowOff>
    </xdr:from>
    <xdr:to>
      <xdr:col>18</xdr:col>
      <xdr:colOff>404495</xdr:colOff>
      <xdr:row>34</xdr:row>
      <xdr:rowOff>388620</xdr:rowOff>
    </xdr:to>
    <xdr:pic>
      <xdr:nvPicPr>
        <xdr:cNvPr id="338" name="Image 337">
          <a:extLst>
            <a:ext uri="{FF2B5EF4-FFF2-40B4-BE49-F238E27FC236}">
              <a16:creationId xmlns:a16="http://schemas.microsoft.com/office/drawing/2014/main" id="{00000000-0008-0000-08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34</xdr:row>
      <xdr:rowOff>114300</xdr:rowOff>
    </xdr:from>
    <xdr:to>
      <xdr:col>19</xdr:col>
      <xdr:colOff>404495</xdr:colOff>
      <xdr:row>34</xdr:row>
      <xdr:rowOff>388620</xdr:rowOff>
    </xdr:to>
    <xdr:pic>
      <xdr:nvPicPr>
        <xdr:cNvPr id="339" name="Image 338">
          <a:extLst>
            <a:ext uri="{FF2B5EF4-FFF2-40B4-BE49-F238E27FC236}">
              <a16:creationId xmlns:a16="http://schemas.microsoft.com/office/drawing/2014/main" id="{00000000-0008-0000-08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34</xdr:row>
      <xdr:rowOff>114300</xdr:rowOff>
    </xdr:from>
    <xdr:to>
      <xdr:col>20</xdr:col>
      <xdr:colOff>403943</xdr:colOff>
      <xdr:row>34</xdr:row>
      <xdr:rowOff>388620</xdr:rowOff>
    </xdr:to>
    <xdr:pic>
      <xdr:nvPicPr>
        <xdr:cNvPr id="340" name="Image 339">
          <a:extLst>
            <a:ext uri="{FF2B5EF4-FFF2-40B4-BE49-F238E27FC236}">
              <a16:creationId xmlns:a16="http://schemas.microsoft.com/office/drawing/2014/main" id="{00000000-0008-0000-08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34</xdr:row>
      <xdr:rowOff>114300</xdr:rowOff>
    </xdr:from>
    <xdr:to>
      <xdr:col>21</xdr:col>
      <xdr:colOff>403943</xdr:colOff>
      <xdr:row>34</xdr:row>
      <xdr:rowOff>388620</xdr:rowOff>
    </xdr:to>
    <xdr:pic>
      <xdr:nvPicPr>
        <xdr:cNvPr id="341" name="Image 340">
          <a:extLst>
            <a:ext uri="{FF2B5EF4-FFF2-40B4-BE49-F238E27FC236}">
              <a16:creationId xmlns:a16="http://schemas.microsoft.com/office/drawing/2014/main" id="{00000000-0008-0000-08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51066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34</xdr:row>
      <xdr:rowOff>114300</xdr:rowOff>
    </xdr:from>
    <xdr:to>
      <xdr:col>22</xdr:col>
      <xdr:colOff>404495</xdr:colOff>
      <xdr:row>34</xdr:row>
      <xdr:rowOff>388620</xdr:rowOff>
    </xdr:to>
    <xdr:pic>
      <xdr:nvPicPr>
        <xdr:cNvPr id="342" name="Image 341">
          <a:extLst>
            <a:ext uri="{FF2B5EF4-FFF2-40B4-BE49-F238E27FC236}">
              <a16:creationId xmlns:a16="http://schemas.microsoft.com/office/drawing/2014/main" id="{00000000-0008-0000-08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51066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34</xdr:row>
      <xdr:rowOff>104775</xdr:rowOff>
    </xdr:from>
    <xdr:to>
      <xdr:col>23</xdr:col>
      <xdr:colOff>404495</xdr:colOff>
      <xdr:row>34</xdr:row>
      <xdr:rowOff>379095</xdr:rowOff>
    </xdr:to>
    <xdr:pic>
      <xdr:nvPicPr>
        <xdr:cNvPr id="343" name="Image 342">
          <a:extLst>
            <a:ext uri="{FF2B5EF4-FFF2-40B4-BE49-F238E27FC236}">
              <a16:creationId xmlns:a16="http://schemas.microsoft.com/office/drawing/2014/main" id="{00000000-0008-0000-08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0971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35</xdr:row>
      <xdr:rowOff>114300</xdr:rowOff>
    </xdr:from>
    <xdr:to>
      <xdr:col>17</xdr:col>
      <xdr:colOff>404495</xdr:colOff>
      <xdr:row>35</xdr:row>
      <xdr:rowOff>388620</xdr:rowOff>
    </xdr:to>
    <xdr:pic>
      <xdr:nvPicPr>
        <xdr:cNvPr id="344" name="Image 343">
          <a:extLst>
            <a:ext uri="{FF2B5EF4-FFF2-40B4-BE49-F238E27FC236}">
              <a16:creationId xmlns:a16="http://schemas.microsoft.com/office/drawing/2014/main" id="{00000000-0008-0000-08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35</xdr:row>
      <xdr:rowOff>114300</xdr:rowOff>
    </xdr:from>
    <xdr:to>
      <xdr:col>18</xdr:col>
      <xdr:colOff>404495</xdr:colOff>
      <xdr:row>35</xdr:row>
      <xdr:rowOff>388620</xdr:rowOff>
    </xdr:to>
    <xdr:pic>
      <xdr:nvPicPr>
        <xdr:cNvPr id="345" name="Image 344">
          <a:extLst>
            <a:ext uri="{FF2B5EF4-FFF2-40B4-BE49-F238E27FC236}">
              <a16:creationId xmlns:a16="http://schemas.microsoft.com/office/drawing/2014/main" id="{00000000-0008-0000-08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35</xdr:row>
      <xdr:rowOff>114300</xdr:rowOff>
    </xdr:from>
    <xdr:to>
      <xdr:col>19</xdr:col>
      <xdr:colOff>404495</xdr:colOff>
      <xdr:row>35</xdr:row>
      <xdr:rowOff>388620</xdr:rowOff>
    </xdr:to>
    <xdr:pic>
      <xdr:nvPicPr>
        <xdr:cNvPr id="346" name="Image 345">
          <a:extLst>
            <a:ext uri="{FF2B5EF4-FFF2-40B4-BE49-F238E27FC236}">
              <a16:creationId xmlns:a16="http://schemas.microsoft.com/office/drawing/2014/main" id="{00000000-0008-0000-08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35</xdr:row>
      <xdr:rowOff>114300</xdr:rowOff>
    </xdr:from>
    <xdr:to>
      <xdr:col>20</xdr:col>
      <xdr:colOff>403943</xdr:colOff>
      <xdr:row>35</xdr:row>
      <xdr:rowOff>388620</xdr:rowOff>
    </xdr:to>
    <xdr:pic>
      <xdr:nvPicPr>
        <xdr:cNvPr id="347" name="Image 346">
          <a:extLst>
            <a:ext uri="{FF2B5EF4-FFF2-40B4-BE49-F238E27FC236}">
              <a16:creationId xmlns:a16="http://schemas.microsoft.com/office/drawing/2014/main" id="{00000000-0008-0000-08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35</xdr:row>
      <xdr:rowOff>114300</xdr:rowOff>
    </xdr:from>
    <xdr:to>
      <xdr:col>21</xdr:col>
      <xdr:colOff>403943</xdr:colOff>
      <xdr:row>35</xdr:row>
      <xdr:rowOff>388620</xdr:rowOff>
    </xdr:to>
    <xdr:pic>
      <xdr:nvPicPr>
        <xdr:cNvPr id="348" name="Image 347">
          <a:extLst>
            <a:ext uri="{FF2B5EF4-FFF2-40B4-BE49-F238E27FC236}">
              <a16:creationId xmlns:a16="http://schemas.microsoft.com/office/drawing/2014/main" id="{00000000-0008-0000-08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55638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35</xdr:row>
      <xdr:rowOff>114300</xdr:rowOff>
    </xdr:from>
    <xdr:to>
      <xdr:col>22</xdr:col>
      <xdr:colOff>404495</xdr:colOff>
      <xdr:row>35</xdr:row>
      <xdr:rowOff>388620</xdr:rowOff>
    </xdr:to>
    <xdr:pic>
      <xdr:nvPicPr>
        <xdr:cNvPr id="349" name="Image 348">
          <a:extLst>
            <a:ext uri="{FF2B5EF4-FFF2-40B4-BE49-F238E27FC236}">
              <a16:creationId xmlns:a16="http://schemas.microsoft.com/office/drawing/2014/main" id="{00000000-0008-0000-08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55638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35</xdr:row>
      <xdr:rowOff>104775</xdr:rowOff>
    </xdr:from>
    <xdr:to>
      <xdr:col>23</xdr:col>
      <xdr:colOff>404495</xdr:colOff>
      <xdr:row>35</xdr:row>
      <xdr:rowOff>379095</xdr:rowOff>
    </xdr:to>
    <xdr:pic>
      <xdr:nvPicPr>
        <xdr:cNvPr id="350" name="Image 349">
          <a:extLst>
            <a:ext uri="{FF2B5EF4-FFF2-40B4-BE49-F238E27FC236}">
              <a16:creationId xmlns:a16="http://schemas.microsoft.com/office/drawing/2014/main" id="{00000000-0008-0000-08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5554325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36</xdr:row>
      <xdr:rowOff>114300</xdr:rowOff>
    </xdr:from>
    <xdr:to>
      <xdr:col>17</xdr:col>
      <xdr:colOff>404495</xdr:colOff>
      <xdr:row>36</xdr:row>
      <xdr:rowOff>388620</xdr:rowOff>
    </xdr:to>
    <xdr:pic>
      <xdr:nvPicPr>
        <xdr:cNvPr id="351" name="Image 350">
          <a:extLst>
            <a:ext uri="{FF2B5EF4-FFF2-40B4-BE49-F238E27FC236}">
              <a16:creationId xmlns:a16="http://schemas.microsoft.com/office/drawing/2014/main" id="{00000000-0008-0000-08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36</xdr:row>
      <xdr:rowOff>114300</xdr:rowOff>
    </xdr:from>
    <xdr:to>
      <xdr:col>18</xdr:col>
      <xdr:colOff>404495</xdr:colOff>
      <xdr:row>36</xdr:row>
      <xdr:rowOff>388620</xdr:rowOff>
    </xdr:to>
    <xdr:pic>
      <xdr:nvPicPr>
        <xdr:cNvPr id="352" name="Image 351">
          <a:extLst>
            <a:ext uri="{FF2B5EF4-FFF2-40B4-BE49-F238E27FC236}">
              <a16:creationId xmlns:a16="http://schemas.microsoft.com/office/drawing/2014/main" id="{00000000-0008-0000-08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36</xdr:row>
      <xdr:rowOff>114300</xdr:rowOff>
    </xdr:from>
    <xdr:to>
      <xdr:col>19</xdr:col>
      <xdr:colOff>404495</xdr:colOff>
      <xdr:row>36</xdr:row>
      <xdr:rowOff>388620</xdr:rowOff>
    </xdr:to>
    <xdr:pic>
      <xdr:nvPicPr>
        <xdr:cNvPr id="353" name="Image 352">
          <a:extLst>
            <a:ext uri="{FF2B5EF4-FFF2-40B4-BE49-F238E27FC236}">
              <a16:creationId xmlns:a16="http://schemas.microsoft.com/office/drawing/2014/main" id="{00000000-0008-0000-08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36</xdr:row>
      <xdr:rowOff>114300</xdr:rowOff>
    </xdr:from>
    <xdr:to>
      <xdr:col>20</xdr:col>
      <xdr:colOff>404495</xdr:colOff>
      <xdr:row>36</xdr:row>
      <xdr:rowOff>388620</xdr:rowOff>
    </xdr:to>
    <xdr:pic>
      <xdr:nvPicPr>
        <xdr:cNvPr id="354" name="Image 353">
          <a:extLst>
            <a:ext uri="{FF2B5EF4-FFF2-40B4-BE49-F238E27FC236}">
              <a16:creationId xmlns:a16="http://schemas.microsoft.com/office/drawing/2014/main" id="{00000000-0008-0000-08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36</xdr:row>
      <xdr:rowOff>114300</xdr:rowOff>
    </xdr:from>
    <xdr:to>
      <xdr:col>21</xdr:col>
      <xdr:colOff>404495</xdr:colOff>
      <xdr:row>36</xdr:row>
      <xdr:rowOff>388620</xdr:rowOff>
    </xdr:to>
    <xdr:pic>
      <xdr:nvPicPr>
        <xdr:cNvPr id="355" name="Image 354">
          <a:extLst>
            <a:ext uri="{FF2B5EF4-FFF2-40B4-BE49-F238E27FC236}">
              <a16:creationId xmlns:a16="http://schemas.microsoft.com/office/drawing/2014/main" id="{00000000-0008-0000-08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36</xdr:row>
      <xdr:rowOff>114300</xdr:rowOff>
    </xdr:from>
    <xdr:to>
      <xdr:col>22</xdr:col>
      <xdr:colOff>404495</xdr:colOff>
      <xdr:row>36</xdr:row>
      <xdr:rowOff>388620</xdr:rowOff>
    </xdr:to>
    <xdr:pic>
      <xdr:nvPicPr>
        <xdr:cNvPr id="356" name="Image 355">
          <a:extLst>
            <a:ext uri="{FF2B5EF4-FFF2-40B4-BE49-F238E27FC236}">
              <a16:creationId xmlns:a16="http://schemas.microsoft.com/office/drawing/2014/main" id="{00000000-0008-0000-08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60210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36</xdr:row>
      <xdr:rowOff>104775</xdr:rowOff>
    </xdr:from>
    <xdr:to>
      <xdr:col>23</xdr:col>
      <xdr:colOff>404495</xdr:colOff>
      <xdr:row>36</xdr:row>
      <xdr:rowOff>369570</xdr:rowOff>
    </xdr:to>
    <xdr:pic>
      <xdr:nvPicPr>
        <xdr:cNvPr id="357" name="Image 356">
          <a:extLst>
            <a:ext uri="{FF2B5EF4-FFF2-40B4-BE49-F238E27FC236}">
              <a16:creationId xmlns:a16="http://schemas.microsoft.com/office/drawing/2014/main" id="{00000000-0008-0000-08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011525"/>
          <a:ext cx="274320" cy="264795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37</xdr:row>
      <xdr:rowOff>114300</xdr:rowOff>
    </xdr:from>
    <xdr:to>
      <xdr:col>17</xdr:col>
      <xdr:colOff>404495</xdr:colOff>
      <xdr:row>37</xdr:row>
      <xdr:rowOff>388620</xdr:rowOff>
    </xdr:to>
    <xdr:pic>
      <xdr:nvPicPr>
        <xdr:cNvPr id="358" name="Image 357">
          <a:extLst>
            <a:ext uri="{FF2B5EF4-FFF2-40B4-BE49-F238E27FC236}">
              <a16:creationId xmlns:a16="http://schemas.microsoft.com/office/drawing/2014/main" id="{00000000-0008-0000-08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37</xdr:row>
      <xdr:rowOff>114300</xdr:rowOff>
    </xdr:from>
    <xdr:to>
      <xdr:col>18</xdr:col>
      <xdr:colOff>404495</xdr:colOff>
      <xdr:row>37</xdr:row>
      <xdr:rowOff>388620</xdr:rowOff>
    </xdr:to>
    <xdr:pic>
      <xdr:nvPicPr>
        <xdr:cNvPr id="359" name="Image 358">
          <a:extLst>
            <a:ext uri="{FF2B5EF4-FFF2-40B4-BE49-F238E27FC236}">
              <a16:creationId xmlns:a16="http://schemas.microsoft.com/office/drawing/2014/main" id="{00000000-0008-0000-08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37</xdr:row>
      <xdr:rowOff>114300</xdr:rowOff>
    </xdr:from>
    <xdr:to>
      <xdr:col>19</xdr:col>
      <xdr:colOff>404495</xdr:colOff>
      <xdr:row>37</xdr:row>
      <xdr:rowOff>388620</xdr:rowOff>
    </xdr:to>
    <xdr:pic>
      <xdr:nvPicPr>
        <xdr:cNvPr id="360" name="Image 359">
          <a:extLst>
            <a:ext uri="{FF2B5EF4-FFF2-40B4-BE49-F238E27FC236}">
              <a16:creationId xmlns:a16="http://schemas.microsoft.com/office/drawing/2014/main" id="{00000000-0008-0000-08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20</xdr:col>
      <xdr:colOff>130175</xdr:colOff>
      <xdr:row>37</xdr:row>
      <xdr:rowOff>114300</xdr:rowOff>
    </xdr:from>
    <xdr:to>
      <xdr:col>20</xdr:col>
      <xdr:colOff>404495</xdr:colOff>
      <xdr:row>37</xdr:row>
      <xdr:rowOff>388620</xdr:rowOff>
    </xdr:to>
    <xdr:pic>
      <xdr:nvPicPr>
        <xdr:cNvPr id="361" name="Image 360">
          <a:extLst>
            <a:ext uri="{FF2B5EF4-FFF2-40B4-BE49-F238E27FC236}">
              <a16:creationId xmlns:a16="http://schemas.microsoft.com/office/drawing/2014/main" id="{00000000-0008-0000-08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1400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21</xdr:col>
      <xdr:colOff>130175</xdr:colOff>
      <xdr:row>37</xdr:row>
      <xdr:rowOff>114300</xdr:rowOff>
    </xdr:from>
    <xdr:to>
      <xdr:col>21</xdr:col>
      <xdr:colOff>404495</xdr:colOff>
      <xdr:row>37</xdr:row>
      <xdr:rowOff>388620</xdr:rowOff>
    </xdr:to>
    <xdr:pic>
      <xdr:nvPicPr>
        <xdr:cNvPr id="362" name="Image 361">
          <a:extLst>
            <a:ext uri="{FF2B5EF4-FFF2-40B4-BE49-F238E27FC236}">
              <a16:creationId xmlns:a16="http://schemas.microsoft.com/office/drawing/2014/main" id="{00000000-0008-0000-08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7175" y="164782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22</xdr:col>
      <xdr:colOff>130175</xdr:colOff>
      <xdr:row>37</xdr:row>
      <xdr:rowOff>114300</xdr:rowOff>
    </xdr:from>
    <xdr:to>
      <xdr:col>22</xdr:col>
      <xdr:colOff>403943</xdr:colOff>
      <xdr:row>37</xdr:row>
      <xdr:rowOff>388620</xdr:rowOff>
    </xdr:to>
    <xdr:pic>
      <xdr:nvPicPr>
        <xdr:cNvPr id="363" name="Image 362">
          <a:extLst>
            <a:ext uri="{FF2B5EF4-FFF2-40B4-BE49-F238E27FC236}">
              <a16:creationId xmlns:a16="http://schemas.microsoft.com/office/drawing/2014/main" id="{00000000-0008-0000-08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2950" y="16478250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23</xdr:col>
      <xdr:colOff>130175</xdr:colOff>
      <xdr:row>37</xdr:row>
      <xdr:rowOff>104775</xdr:rowOff>
    </xdr:from>
    <xdr:to>
      <xdr:col>23</xdr:col>
      <xdr:colOff>403943</xdr:colOff>
      <xdr:row>37</xdr:row>
      <xdr:rowOff>379095</xdr:rowOff>
    </xdr:to>
    <xdr:pic>
      <xdr:nvPicPr>
        <xdr:cNvPr id="364" name="Image 363">
          <a:extLst>
            <a:ext uri="{FF2B5EF4-FFF2-40B4-BE49-F238E27FC236}">
              <a16:creationId xmlns:a16="http://schemas.microsoft.com/office/drawing/2014/main" id="{00000000-0008-0000-08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8725" y="16468725"/>
          <a:ext cx="273768" cy="274320"/>
        </a:xfrm>
        <a:prstGeom prst="rect">
          <a:avLst/>
        </a:prstGeom>
      </xdr:spPr>
    </xdr:pic>
    <xdr:clientData/>
  </xdr:twoCellAnchor>
  <xdr:twoCellAnchor editAs="oneCell">
    <xdr:from>
      <xdr:col>17</xdr:col>
      <xdr:colOff>130175</xdr:colOff>
      <xdr:row>38</xdr:row>
      <xdr:rowOff>114300</xdr:rowOff>
    </xdr:from>
    <xdr:to>
      <xdr:col>17</xdr:col>
      <xdr:colOff>404495</xdr:colOff>
      <xdr:row>38</xdr:row>
      <xdr:rowOff>388620</xdr:rowOff>
    </xdr:to>
    <xdr:pic>
      <xdr:nvPicPr>
        <xdr:cNvPr id="365" name="Image 364">
          <a:extLst>
            <a:ext uri="{FF2B5EF4-FFF2-40B4-BE49-F238E27FC236}">
              <a16:creationId xmlns:a16="http://schemas.microsoft.com/office/drawing/2014/main" id="{00000000-0008-0000-08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4075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18</xdr:col>
      <xdr:colOff>130175</xdr:colOff>
      <xdr:row>38</xdr:row>
      <xdr:rowOff>114300</xdr:rowOff>
    </xdr:from>
    <xdr:to>
      <xdr:col>18</xdr:col>
      <xdr:colOff>404495</xdr:colOff>
      <xdr:row>38</xdr:row>
      <xdr:rowOff>388620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8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9850" y="16935450"/>
          <a:ext cx="274320" cy="274320"/>
        </a:xfrm>
        <a:prstGeom prst="rect">
          <a:avLst/>
        </a:prstGeom>
      </xdr:spPr>
    </xdr:pic>
    <xdr:clientData/>
  </xdr:twoCellAnchor>
  <xdr:twoCellAnchor editAs="oneCell">
    <xdr:from>
      <xdr:col>19</xdr:col>
      <xdr:colOff>130175</xdr:colOff>
      <xdr:row>38</xdr:row>
      <xdr:rowOff>114300</xdr:rowOff>
    </xdr:from>
    <xdr:to>
      <xdr:col>19</xdr:col>
      <xdr:colOff>404495</xdr:colOff>
      <xdr:row>38</xdr:row>
      <xdr:rowOff>388620</xdr:rowOff>
    </xdr:to>
    <xdr:pic>
      <xdr:nvPicPr>
        <xdr:cNvPr id="367" name="Image 366">
          <a:extLst>
            <a:ext uri="{FF2B5EF4-FFF2-40B4-BE49-F238E27FC236}">
              <a16:creationId xmlns:a16="http://schemas.microsoft.com/office/drawing/2014/main" id="{00000000-0008-0000-08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5625" y="16935450"/>
          <a:ext cx="274320" cy="2743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7'2017'2017'2017'2017'2017'2017'2017'2017'2017'2017'2017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6'2026'2026'2026'2026'2026'2026'2026'2026'2026'2026'2026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7'2027'2027'2027'2027'2027'2027'2027'2027'2027'2027'2027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8'2028'2028'2028'2028'2028'2028'2028'2028'2028'2028'2028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9'2029'2029'2029'2029'2029'2029'2029'2029'2029'2029'2029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30'2030'2030'2030'2030'2030'2030'2030'2030'2030'2030'203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8'2018'2018'2018'2018'2018'2018'2018'2018'2018'2018'2018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9'2019'2019'2019'2019'2019'2019'2019'2019'2019'2019'2019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'2020'2020'2020'2020'2020'2020'2020'2020'2020'2020'202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1'2021'2021'2021'2021'2021'2021'2021'2021'2021'2021'202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2'2022'2022'2022'2022'2022'2022'2022'2022'2022'2022'2022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3'2023'2023'2023'2023'2023'2023'2023'2023'2023'2023'2023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4'2024'2024'2024'2024'2024'2024'2024'2024'2024'2024'2024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5'2025'2025'2025'2025'2025'2025'2025'2025'2025'2025'202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'2017'2017'2017'2017'2017'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6'2026'2026'2026'2026'2026'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7'2027'2027'2027'2027'2027'2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8'2028'2028'2028'2028'2028'2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9'2029'2029'2029'2029'2029'2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30'2030'2030'2030'2030'2030'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8'2018'2018'2018'2018'2018'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9'2019'2019'2019'2019'2019'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'2020'2020'2020'2020'2020'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'2021'2021'2021'2021'2021'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'2022'2022'2022'2022'2022'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'2023'2023'2023'2023'2023'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'2024'2024'2024'2024'2024'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'2025'2025'2025'2025'2025'2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00000000}" name="Janvier77" displayName="Janvier77" ref="B7:H13" totalsRowShown="0" headerRowDxfId="1721" dataDxfId="1720" tableBorderDxfId="1719">
  <autoFilter ref="B7:H13" xr:uid="{00000000-0009-0000-0100-00004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Lu" dataDxfId="1718"/>
    <tableColumn id="2" xr3:uid="{00000000-0010-0000-0000-000002000000}" name="Ma" dataDxfId="1717"/>
    <tableColumn id="3" xr3:uid="{00000000-0010-0000-0000-000003000000}" name="Me" dataDxfId="1716"/>
    <tableColumn id="4" xr3:uid="{00000000-0010-0000-0000-000004000000}" name="Je" dataDxfId="1715"/>
    <tableColumn id="5" xr3:uid="{00000000-0010-0000-0000-000005000000}" name="Ve" dataDxfId="1714"/>
    <tableColumn id="6" xr3:uid="{00000000-0010-0000-0000-000006000000}" name="Sa" dataDxfId="1713"/>
    <tableColumn id="7" xr3:uid="{00000000-0010-0000-0000-000007000000}" name="Di" dataDxfId="171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09000000}" name="Mai_86" displayName="Mai_86" ref="J16:P22" totalsRowShown="0" headerRowDxfId="1639" dataDxfId="1638" tableBorderDxfId="1637">
  <autoFilter ref="J16:P22" xr:uid="{00000000-0009-0000-0100-00005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900-000001000000}" name="Lu" dataDxfId="1636"/>
    <tableColumn id="2" xr3:uid="{00000000-0010-0000-0900-000002000000}" name="Ma" dataDxfId="1635"/>
    <tableColumn id="3" xr3:uid="{00000000-0010-0000-0900-000003000000}" name="Me" dataDxfId="1634"/>
    <tableColumn id="4" xr3:uid="{00000000-0010-0000-0900-000004000000}" name="Je" dataDxfId="1633"/>
    <tableColumn id="5" xr3:uid="{00000000-0010-0000-0900-000005000000}" name="Ve" dataDxfId="1632"/>
    <tableColumn id="6" xr3:uid="{00000000-0010-0000-0900-000006000000}" name="Sa" dataDxfId="1631"/>
    <tableColumn id="7" xr3:uid="{00000000-0010-0000-0900-000007000000}" name="Di" dataDxfId="163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00000000-000C-0000-FFFF-FFFF63000000}" name="Avril176" displayName="Avril176" ref="B16:H22" totalsRowShown="0" headerRowDxfId="805" dataDxfId="804">
  <autoFilter ref="B16:H22" xr:uid="{00000000-0009-0000-0100-0000A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300-000001000000}" name="Lu" dataDxfId="803"/>
    <tableColumn id="2" xr3:uid="{00000000-0010-0000-6300-000002000000}" name="Ma" dataDxfId="802"/>
    <tableColumn id="3" xr3:uid="{00000000-0010-0000-6300-000003000000}" name="Me" dataDxfId="801"/>
    <tableColumn id="4" xr3:uid="{00000000-0010-0000-6300-000004000000}" name="Je" dataDxfId="800"/>
    <tableColumn id="5" xr3:uid="{00000000-0010-0000-6300-000005000000}" name="Ve" dataDxfId="799"/>
    <tableColumn id="6" xr3:uid="{00000000-0010-0000-6300-000006000000}" name="Sa" dataDxfId="798"/>
    <tableColumn id="7" xr3:uid="{00000000-0010-0000-6300-000007000000}" name="Di" dataDxfId="79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00000000-000C-0000-FFFF-FFFF64000000}" name="Août177" displayName="Août177" ref="J25:P31" totalsRowShown="0" headerRowDxfId="796" dataDxfId="795">
  <autoFilter ref="J25:P31" xr:uid="{00000000-0009-0000-0100-0000B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400-000001000000}" name="Lu" dataDxfId="794"/>
    <tableColumn id="2" xr3:uid="{00000000-0010-0000-6400-000002000000}" name="Ma" dataDxfId="793"/>
    <tableColumn id="3" xr3:uid="{00000000-0010-0000-6400-000003000000}" name="Me" dataDxfId="792"/>
    <tableColumn id="4" xr3:uid="{00000000-0010-0000-6400-000004000000}" name="Je" dataDxfId="791"/>
    <tableColumn id="5" xr3:uid="{00000000-0010-0000-6400-000005000000}" name="Ve" dataDxfId="790"/>
    <tableColumn id="6" xr3:uid="{00000000-0010-0000-6400-000006000000}" name="Sa" dataDxfId="789"/>
    <tableColumn id="7" xr3:uid="{00000000-0010-0000-6400-000007000000}" name="Di" dataDxfId="78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00000000-000C-0000-FFFF-FFFF65000000}" name="Décembre178" displayName="Décembre178" ref="R34:X40" totalsRowShown="0" headerRowDxfId="787" dataDxfId="786">
  <autoFilter ref="R34:X40" xr:uid="{00000000-0009-0000-0100-0000B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500-000001000000}" name="Lu" dataDxfId="785"/>
    <tableColumn id="2" xr3:uid="{00000000-0010-0000-6500-000002000000}" name="Ma" dataDxfId="784"/>
    <tableColumn id="3" xr3:uid="{00000000-0010-0000-6500-000003000000}" name="Me" dataDxfId="783"/>
    <tableColumn id="4" xr3:uid="{00000000-0010-0000-6500-000004000000}" name="Je" dataDxfId="782"/>
    <tableColumn id="5" xr3:uid="{00000000-0010-0000-6500-000005000000}" name="Ve" dataDxfId="781"/>
    <tableColumn id="6" xr3:uid="{00000000-0010-0000-6500-000006000000}" name="Sa" dataDxfId="780"/>
    <tableColumn id="7" xr3:uid="{00000000-0010-0000-6500-000007000000}" name="Di" dataDxfId="77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00000000-000C-0000-FFFF-FFFF66000000}" name="Novembre179" displayName="Novembre179" ref="J34:P40" totalsRowShown="0" headerRowDxfId="778" dataDxfId="777">
  <autoFilter ref="J34:P40" xr:uid="{00000000-0009-0000-0100-0000B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600-000001000000}" name="Lu" dataDxfId="776"/>
    <tableColumn id="2" xr3:uid="{00000000-0010-0000-6600-000002000000}" name="Ma" dataDxfId="775"/>
    <tableColumn id="3" xr3:uid="{00000000-0010-0000-6600-000003000000}" name="Me" dataDxfId="774"/>
    <tableColumn id="4" xr3:uid="{00000000-0010-0000-6600-000004000000}" name="Je" dataDxfId="773"/>
    <tableColumn id="5" xr3:uid="{00000000-0010-0000-6600-000005000000}" name="Ve" dataDxfId="772"/>
    <tableColumn id="6" xr3:uid="{00000000-0010-0000-6600-000006000000}" name="Sa" dataDxfId="771"/>
    <tableColumn id="7" xr3:uid="{00000000-0010-0000-6600-000007000000}" name="Di" dataDxfId="77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00000000-000C-0000-FFFF-FFFF67000000}" name="Octobre180" displayName="Octobre180" ref="B34:H40" totalsRowShown="0" headerRowDxfId="769" dataDxfId="768">
  <autoFilter ref="B34:H40" xr:uid="{00000000-0009-0000-0100-0000B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700-000001000000}" name="Lu" dataDxfId="767"/>
    <tableColumn id="2" xr3:uid="{00000000-0010-0000-6700-000002000000}" name="Ma" dataDxfId="766"/>
    <tableColumn id="3" xr3:uid="{00000000-0010-0000-6700-000003000000}" name="Me" dataDxfId="765"/>
    <tableColumn id="4" xr3:uid="{00000000-0010-0000-6700-000004000000}" name="Je" dataDxfId="764"/>
    <tableColumn id="5" xr3:uid="{00000000-0010-0000-6700-000005000000}" name="Ve" dataDxfId="763"/>
    <tableColumn id="6" xr3:uid="{00000000-0010-0000-6700-000006000000}" name="Sa" dataDxfId="762"/>
    <tableColumn id="7" xr3:uid="{00000000-0010-0000-6700-000007000000}" name="Di" dataDxfId="76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00000000-000C-0000-FFFF-FFFF68000000}" name="Septembre181" displayName="Septembre181" ref="R25:X31" totalsRowShown="0" headerRowDxfId="760" dataDxfId="759">
  <autoFilter ref="R25:X31" xr:uid="{00000000-0009-0000-0100-0000B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800-000001000000}" name="Lu" dataDxfId="758"/>
    <tableColumn id="2" xr3:uid="{00000000-0010-0000-6800-000002000000}" name="Ma" dataDxfId="757"/>
    <tableColumn id="3" xr3:uid="{00000000-0010-0000-6800-000003000000}" name="Me" dataDxfId="756"/>
    <tableColumn id="4" xr3:uid="{00000000-0010-0000-6800-000004000000}" name="Je" dataDxfId="755"/>
    <tableColumn id="5" xr3:uid="{00000000-0010-0000-6800-000005000000}" name="Ve" dataDxfId="754"/>
    <tableColumn id="6" xr3:uid="{00000000-0010-0000-6800-000006000000}" name="Sa" dataDxfId="753"/>
    <tableColumn id="7" xr3:uid="{00000000-0010-0000-6800-000007000000}" name="Di" dataDxfId="75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00000000-000C-0000-FFFF-FFFF69000000}" name="Mai_182" displayName="Mai_182" ref="J16:P22" totalsRowShown="0" headerRowDxfId="751" dataDxfId="750" tableBorderDxfId="749">
  <autoFilter ref="J16:P22" xr:uid="{00000000-0009-0000-0100-0000B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900-000001000000}" name="Lu" dataDxfId="748"/>
    <tableColumn id="2" xr3:uid="{00000000-0010-0000-6900-000002000000}" name="Ma" dataDxfId="747"/>
    <tableColumn id="3" xr3:uid="{00000000-0010-0000-6900-000003000000}" name="Me" dataDxfId="746"/>
    <tableColumn id="4" xr3:uid="{00000000-0010-0000-6900-000004000000}" name="Je" dataDxfId="745"/>
    <tableColumn id="5" xr3:uid="{00000000-0010-0000-6900-000005000000}" name="Ve" dataDxfId="744"/>
    <tableColumn id="6" xr3:uid="{00000000-0010-0000-6900-000006000000}" name="Sa" dataDxfId="743"/>
    <tableColumn id="7" xr3:uid="{00000000-0010-0000-6900-000007000000}" name="Di" dataDxfId="74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00000000-000C-0000-FFFF-FFFF6A000000}" name="Juin183" displayName="Juin183" ref="R16:X22" totalsRowShown="0" headerRowDxfId="741" dataDxfId="740" tableBorderDxfId="739">
  <autoFilter ref="R16:X22" xr:uid="{00000000-0009-0000-0100-0000B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A00-000001000000}" name="Lu" dataDxfId="738"/>
    <tableColumn id="2" xr3:uid="{00000000-0010-0000-6A00-000002000000}" name="Ma" dataDxfId="737"/>
    <tableColumn id="3" xr3:uid="{00000000-0010-0000-6A00-000003000000}" name="Me" dataDxfId="736"/>
    <tableColumn id="4" xr3:uid="{00000000-0010-0000-6A00-000004000000}" name="Je" dataDxfId="735"/>
    <tableColumn id="5" xr3:uid="{00000000-0010-0000-6A00-000005000000}" name="Ve" dataDxfId="734"/>
    <tableColumn id="6" xr3:uid="{00000000-0010-0000-6A00-000006000000}" name="Sa" dataDxfId="733"/>
    <tableColumn id="7" xr3:uid="{00000000-0010-0000-6A00-000007000000}" name="Di" dataDxfId="73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00000000-000C-0000-FFFF-FFFF6B000000}" name="Juillet184" displayName="Juillet184" ref="B25:H31" totalsRowShown="0" headerRowDxfId="731" dataDxfId="730">
  <autoFilter ref="B25:H31" xr:uid="{00000000-0009-0000-0100-0000B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B00-000001000000}" name="Lu" dataDxfId="729"/>
    <tableColumn id="2" xr3:uid="{00000000-0010-0000-6B00-000002000000}" name="Ma" dataDxfId="728"/>
    <tableColumn id="3" xr3:uid="{00000000-0010-0000-6B00-000003000000}" name="Me" dataDxfId="727"/>
    <tableColumn id="4" xr3:uid="{00000000-0010-0000-6B00-000004000000}" name="Je" dataDxfId="726"/>
    <tableColumn id="5" xr3:uid="{00000000-0010-0000-6B00-000005000000}" name="Ve" dataDxfId="725"/>
    <tableColumn id="6" xr3:uid="{00000000-0010-0000-6B00-000006000000}" name="Sa" dataDxfId="724"/>
    <tableColumn id="7" xr3:uid="{00000000-0010-0000-6B00-000007000000}" name="Di" dataDxfId="72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00000000-000C-0000-FFFF-FFFF6C000000}" name="Janvier185" displayName="Janvier185" ref="B7:H13" totalsRowShown="0" headerRowDxfId="722" dataDxfId="721" tableBorderDxfId="720">
  <autoFilter ref="B7:H13" xr:uid="{00000000-0009-0000-0100-0000B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C00-000001000000}" name="Lu" dataDxfId="719"/>
    <tableColumn id="2" xr3:uid="{00000000-0010-0000-6C00-000002000000}" name="Ma" dataDxfId="718"/>
    <tableColumn id="3" xr3:uid="{00000000-0010-0000-6C00-000003000000}" name="Me" dataDxfId="717"/>
    <tableColumn id="4" xr3:uid="{00000000-0010-0000-6C00-000004000000}" name="Je" dataDxfId="716"/>
    <tableColumn id="5" xr3:uid="{00000000-0010-0000-6C00-000005000000}" name="Ve" dataDxfId="715"/>
    <tableColumn id="6" xr3:uid="{00000000-0010-0000-6C00-000006000000}" name="Sa" dataDxfId="714"/>
    <tableColumn id="7" xr3:uid="{00000000-0010-0000-6C00-000007000000}" name="Di" dataDxfId="71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0A000000}" name="Juin87" displayName="Juin87" ref="R16:X22" totalsRowShown="0" headerRowDxfId="1629" dataDxfId="1628" tableBorderDxfId="1627">
  <autoFilter ref="R16:X22" xr:uid="{00000000-0009-0000-0100-00005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A00-000001000000}" name="Lu" dataDxfId="1626"/>
    <tableColumn id="2" xr3:uid="{00000000-0010-0000-0A00-000002000000}" name="Ma" dataDxfId="1625"/>
    <tableColumn id="3" xr3:uid="{00000000-0010-0000-0A00-000003000000}" name="Me" dataDxfId="1624"/>
    <tableColumn id="4" xr3:uid="{00000000-0010-0000-0A00-000004000000}" name="Je" dataDxfId="1623"/>
    <tableColumn id="5" xr3:uid="{00000000-0010-0000-0A00-000005000000}" name="Ve" dataDxfId="1622"/>
    <tableColumn id="6" xr3:uid="{00000000-0010-0000-0A00-000006000000}" name="Sa" dataDxfId="1621"/>
    <tableColumn id="7" xr3:uid="{00000000-0010-0000-0A00-000007000000}" name="Di" dataDxfId="162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00000000-000C-0000-FFFF-FFFF6D000000}" name="Février186" displayName="Février186" ref="J7:P13" totalsRowShown="0" headerRowDxfId="712" dataDxfId="711">
  <autoFilter ref="J7:P13" xr:uid="{00000000-0009-0000-0100-0000B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D00-000001000000}" name="Lu" dataDxfId="710"/>
    <tableColumn id="2" xr3:uid="{00000000-0010-0000-6D00-000002000000}" name="Ma" dataDxfId="709"/>
    <tableColumn id="3" xr3:uid="{00000000-0010-0000-6D00-000003000000}" name="Me" dataDxfId="708"/>
    <tableColumn id="4" xr3:uid="{00000000-0010-0000-6D00-000004000000}" name="Je" dataDxfId="707"/>
    <tableColumn id="5" xr3:uid="{00000000-0010-0000-6D00-000005000000}" name="Ve" dataDxfId="706"/>
    <tableColumn id="6" xr3:uid="{00000000-0010-0000-6D00-000006000000}" name="Sa" dataDxfId="705"/>
    <tableColumn id="7" xr3:uid="{00000000-0010-0000-6D00-000007000000}" name="Di" dataDxfId="70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00000000-000C-0000-FFFF-FFFF6E000000}" name="Mars187" displayName="Mars187" ref="R7:X13" totalsRowShown="0" headerRowDxfId="703" dataDxfId="702">
  <autoFilter ref="R7:X13" xr:uid="{00000000-0009-0000-0100-0000B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E00-000001000000}" name="Lu" dataDxfId="701"/>
    <tableColumn id="2" xr3:uid="{00000000-0010-0000-6E00-000002000000}" name="Ma" dataDxfId="700"/>
    <tableColumn id="3" xr3:uid="{00000000-0010-0000-6E00-000003000000}" name="Me" dataDxfId="699"/>
    <tableColumn id="4" xr3:uid="{00000000-0010-0000-6E00-000004000000}" name="Je" dataDxfId="698"/>
    <tableColumn id="5" xr3:uid="{00000000-0010-0000-6E00-000005000000}" name="Ve" dataDxfId="697"/>
    <tableColumn id="6" xr3:uid="{00000000-0010-0000-6E00-000006000000}" name="Sa" dataDxfId="696"/>
    <tableColumn id="7" xr3:uid="{00000000-0010-0000-6E00-000007000000}" name="Di" dataDxfId="69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00000000-000C-0000-FFFF-FFFF6F000000}" name="Avril188" displayName="Avril188" ref="B16:H22" totalsRowShown="0" headerRowDxfId="694" dataDxfId="693">
  <autoFilter ref="B16:H22" xr:uid="{00000000-0009-0000-0100-0000B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F00-000001000000}" name="Lu" dataDxfId="692"/>
    <tableColumn id="2" xr3:uid="{00000000-0010-0000-6F00-000002000000}" name="Ma" dataDxfId="691"/>
    <tableColumn id="3" xr3:uid="{00000000-0010-0000-6F00-000003000000}" name="Me" dataDxfId="690"/>
    <tableColumn id="4" xr3:uid="{00000000-0010-0000-6F00-000004000000}" name="Je" dataDxfId="689"/>
    <tableColumn id="5" xr3:uid="{00000000-0010-0000-6F00-000005000000}" name="Ve" dataDxfId="688"/>
    <tableColumn id="6" xr3:uid="{00000000-0010-0000-6F00-000006000000}" name="Sa" dataDxfId="687"/>
    <tableColumn id="7" xr3:uid="{00000000-0010-0000-6F00-000007000000}" name="Di" dataDxfId="68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00000000-000C-0000-FFFF-FFFF70000000}" name="Août189" displayName="Août189" ref="J25:P31" totalsRowShown="0" headerRowDxfId="685" dataDxfId="684">
  <autoFilter ref="J25:P31" xr:uid="{00000000-0009-0000-0100-0000B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000-000001000000}" name="Lu" dataDxfId="683"/>
    <tableColumn id="2" xr3:uid="{00000000-0010-0000-7000-000002000000}" name="Ma" dataDxfId="682"/>
    <tableColumn id="3" xr3:uid="{00000000-0010-0000-7000-000003000000}" name="Me" dataDxfId="681"/>
    <tableColumn id="4" xr3:uid="{00000000-0010-0000-7000-000004000000}" name="Je" dataDxfId="680"/>
    <tableColumn id="5" xr3:uid="{00000000-0010-0000-7000-000005000000}" name="Ve" dataDxfId="679"/>
    <tableColumn id="6" xr3:uid="{00000000-0010-0000-7000-000006000000}" name="Sa" dataDxfId="678"/>
    <tableColumn id="7" xr3:uid="{00000000-0010-0000-7000-000007000000}" name="Di" dataDxfId="67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00000000-000C-0000-FFFF-FFFF71000000}" name="Décembre190" displayName="Décembre190" ref="R34:X40" totalsRowShown="0" headerRowDxfId="676" dataDxfId="675">
  <autoFilter ref="R34:X40" xr:uid="{00000000-0009-0000-0100-0000B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100-000001000000}" name="Lu" dataDxfId="674"/>
    <tableColumn id="2" xr3:uid="{00000000-0010-0000-7100-000002000000}" name="Ma" dataDxfId="673"/>
    <tableColumn id="3" xr3:uid="{00000000-0010-0000-7100-000003000000}" name="Me" dataDxfId="672"/>
    <tableColumn id="4" xr3:uid="{00000000-0010-0000-7100-000004000000}" name="Je" dataDxfId="671"/>
    <tableColumn id="5" xr3:uid="{00000000-0010-0000-7100-000005000000}" name="Ve" dataDxfId="670"/>
    <tableColumn id="6" xr3:uid="{00000000-0010-0000-7100-000006000000}" name="Sa" dataDxfId="669"/>
    <tableColumn id="7" xr3:uid="{00000000-0010-0000-7100-000007000000}" name="Di" dataDxfId="66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00000000-000C-0000-FFFF-FFFF72000000}" name="Novembre191" displayName="Novembre191" ref="J34:P40" totalsRowShown="0" headerRowDxfId="667" dataDxfId="666">
  <autoFilter ref="J34:P40" xr:uid="{00000000-0009-0000-0100-0000B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200-000001000000}" name="Lu" dataDxfId="665"/>
    <tableColumn id="2" xr3:uid="{00000000-0010-0000-7200-000002000000}" name="Ma" dataDxfId="664"/>
    <tableColumn id="3" xr3:uid="{00000000-0010-0000-7200-000003000000}" name="Me" dataDxfId="663"/>
    <tableColumn id="4" xr3:uid="{00000000-0010-0000-7200-000004000000}" name="Je" dataDxfId="662"/>
    <tableColumn id="5" xr3:uid="{00000000-0010-0000-7200-000005000000}" name="Ve" dataDxfId="661"/>
    <tableColumn id="6" xr3:uid="{00000000-0010-0000-7200-000006000000}" name="Sa" dataDxfId="660"/>
    <tableColumn id="7" xr3:uid="{00000000-0010-0000-7200-000007000000}" name="Di" dataDxfId="65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00000000-000C-0000-FFFF-FFFF73000000}" name="Octobre192" displayName="Octobre192" ref="B34:H40" totalsRowShown="0" headerRowDxfId="658" dataDxfId="657">
  <autoFilter ref="B34:H40" xr:uid="{00000000-0009-0000-0100-0000B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300-000001000000}" name="Lu" dataDxfId="656"/>
    <tableColumn id="2" xr3:uid="{00000000-0010-0000-7300-000002000000}" name="Ma" dataDxfId="655"/>
    <tableColumn id="3" xr3:uid="{00000000-0010-0000-7300-000003000000}" name="Me" dataDxfId="654"/>
    <tableColumn id="4" xr3:uid="{00000000-0010-0000-7300-000004000000}" name="Je" dataDxfId="653"/>
    <tableColumn id="5" xr3:uid="{00000000-0010-0000-7300-000005000000}" name="Ve" dataDxfId="652"/>
    <tableColumn id="6" xr3:uid="{00000000-0010-0000-7300-000006000000}" name="Sa" dataDxfId="651"/>
    <tableColumn id="7" xr3:uid="{00000000-0010-0000-7300-000007000000}" name="Di" dataDxfId="65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2" xr:uid="{00000000-000C-0000-FFFF-FFFF74000000}" name="Septembre193" displayName="Septembre193" ref="R25:X31" totalsRowShown="0" headerRowDxfId="649" dataDxfId="648">
  <autoFilter ref="R25:X31" xr:uid="{00000000-0009-0000-0100-0000C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400-000001000000}" name="Lu" dataDxfId="647"/>
    <tableColumn id="2" xr3:uid="{00000000-0010-0000-7400-000002000000}" name="Ma" dataDxfId="646"/>
    <tableColumn id="3" xr3:uid="{00000000-0010-0000-7400-000003000000}" name="Me" dataDxfId="645"/>
    <tableColumn id="4" xr3:uid="{00000000-0010-0000-7400-000004000000}" name="Je" dataDxfId="644"/>
    <tableColumn id="5" xr3:uid="{00000000-0010-0000-7400-000005000000}" name="Ve" dataDxfId="643"/>
    <tableColumn id="6" xr3:uid="{00000000-0010-0000-7400-000006000000}" name="Sa" dataDxfId="642"/>
    <tableColumn id="7" xr3:uid="{00000000-0010-0000-7400-000007000000}" name="Di" dataDxfId="64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3" xr:uid="{00000000-000C-0000-FFFF-FFFF75000000}" name="Mai_194" displayName="Mai_194" ref="J16:P22" totalsRowShown="0" headerRowDxfId="640" dataDxfId="639" tableBorderDxfId="638">
  <autoFilter ref="J16:P22" xr:uid="{00000000-0009-0000-0100-0000C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500-000001000000}" name="Lu" dataDxfId="637"/>
    <tableColumn id="2" xr3:uid="{00000000-0010-0000-7500-000002000000}" name="Ma" dataDxfId="636"/>
    <tableColumn id="3" xr3:uid="{00000000-0010-0000-7500-000003000000}" name="Me" dataDxfId="635"/>
    <tableColumn id="4" xr3:uid="{00000000-0010-0000-7500-000004000000}" name="Je" dataDxfId="634"/>
    <tableColumn id="5" xr3:uid="{00000000-0010-0000-7500-000005000000}" name="Ve" dataDxfId="633"/>
    <tableColumn id="6" xr3:uid="{00000000-0010-0000-7500-000006000000}" name="Sa" dataDxfId="632"/>
    <tableColumn id="7" xr3:uid="{00000000-0010-0000-7500-000007000000}" name="Di" dataDxfId="63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4" xr:uid="{00000000-000C-0000-FFFF-FFFF76000000}" name="Juin195" displayName="Juin195" ref="R16:X22" totalsRowShown="0" headerRowDxfId="630" dataDxfId="629" tableBorderDxfId="628">
  <autoFilter ref="R16:X22" xr:uid="{00000000-0009-0000-0100-0000C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600-000001000000}" name="Lu" dataDxfId="627"/>
    <tableColumn id="2" xr3:uid="{00000000-0010-0000-7600-000002000000}" name="Ma" dataDxfId="626"/>
    <tableColumn id="3" xr3:uid="{00000000-0010-0000-7600-000003000000}" name="Me" dataDxfId="625"/>
    <tableColumn id="4" xr3:uid="{00000000-0010-0000-7600-000004000000}" name="Je" dataDxfId="624"/>
    <tableColumn id="5" xr3:uid="{00000000-0010-0000-7600-000005000000}" name="Ve" dataDxfId="623"/>
    <tableColumn id="6" xr3:uid="{00000000-0010-0000-7600-000006000000}" name="Sa" dataDxfId="622"/>
    <tableColumn id="7" xr3:uid="{00000000-0010-0000-7600-000007000000}" name="Di" dataDxfId="62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0B000000}" name="Juillet88" displayName="Juillet88" ref="B25:H31" totalsRowShown="0" headerRowDxfId="1619" dataDxfId="1618">
  <autoFilter ref="B25:H31" xr:uid="{00000000-0009-0000-0100-00005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B00-000001000000}" name="Lu" dataDxfId="1617"/>
    <tableColumn id="2" xr3:uid="{00000000-0010-0000-0B00-000002000000}" name="Ma" dataDxfId="1616"/>
    <tableColumn id="3" xr3:uid="{00000000-0010-0000-0B00-000003000000}" name="Me" dataDxfId="1615"/>
    <tableColumn id="4" xr3:uid="{00000000-0010-0000-0B00-000004000000}" name="Je" dataDxfId="1614"/>
    <tableColumn id="5" xr3:uid="{00000000-0010-0000-0B00-000005000000}" name="Ve" dataDxfId="1613"/>
    <tableColumn id="6" xr3:uid="{00000000-0010-0000-0B00-000006000000}" name="Sa" dataDxfId="1612"/>
    <tableColumn id="7" xr3:uid="{00000000-0010-0000-0B00-000007000000}" name="Di" dataDxfId="161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5" xr:uid="{00000000-000C-0000-FFFF-FFFF77000000}" name="Juillet196" displayName="Juillet196" ref="B25:H31" totalsRowShown="0" headerRowDxfId="620" dataDxfId="619">
  <autoFilter ref="B25:H31" xr:uid="{00000000-0009-0000-0100-0000C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700-000001000000}" name="Lu" dataDxfId="618"/>
    <tableColumn id="2" xr3:uid="{00000000-0010-0000-7700-000002000000}" name="Ma" dataDxfId="617"/>
    <tableColumn id="3" xr3:uid="{00000000-0010-0000-7700-000003000000}" name="Me" dataDxfId="616"/>
    <tableColumn id="4" xr3:uid="{00000000-0010-0000-7700-000004000000}" name="Je" dataDxfId="615"/>
    <tableColumn id="5" xr3:uid="{00000000-0010-0000-7700-000005000000}" name="Ve" dataDxfId="614"/>
    <tableColumn id="6" xr3:uid="{00000000-0010-0000-7700-000006000000}" name="Sa" dataDxfId="613"/>
    <tableColumn id="7" xr3:uid="{00000000-0010-0000-7700-000007000000}" name="Di" dataDxfId="61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6" xr:uid="{00000000-000C-0000-FFFF-FFFF78000000}" name="Janvier197" displayName="Janvier197" ref="B7:H13" totalsRowShown="0" headerRowDxfId="611" dataDxfId="610" tableBorderDxfId="609">
  <autoFilter ref="B7:H13" xr:uid="{00000000-0009-0000-0100-0000C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800-000001000000}" name="Lu" dataDxfId="608"/>
    <tableColumn id="2" xr3:uid="{00000000-0010-0000-7800-000002000000}" name="Ma" dataDxfId="607"/>
    <tableColumn id="3" xr3:uid="{00000000-0010-0000-7800-000003000000}" name="Me" dataDxfId="606"/>
    <tableColumn id="4" xr3:uid="{00000000-0010-0000-7800-000004000000}" name="Je" dataDxfId="605"/>
    <tableColumn id="5" xr3:uid="{00000000-0010-0000-7800-000005000000}" name="Ve" dataDxfId="604"/>
    <tableColumn id="6" xr3:uid="{00000000-0010-0000-7800-000006000000}" name="Sa" dataDxfId="603"/>
    <tableColumn id="7" xr3:uid="{00000000-0010-0000-7800-000007000000}" name="Di" dataDxfId="60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7" xr:uid="{00000000-000C-0000-FFFF-FFFF79000000}" name="Février198" displayName="Février198" ref="J7:P13" totalsRowShown="0" headerRowDxfId="601" dataDxfId="600">
  <autoFilter ref="J7:P13" xr:uid="{00000000-0009-0000-0100-0000C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900-000001000000}" name="Lu" dataDxfId="599"/>
    <tableColumn id="2" xr3:uid="{00000000-0010-0000-7900-000002000000}" name="Ma" dataDxfId="598"/>
    <tableColumn id="3" xr3:uid="{00000000-0010-0000-7900-000003000000}" name="Me" dataDxfId="597"/>
    <tableColumn id="4" xr3:uid="{00000000-0010-0000-7900-000004000000}" name="Je" dataDxfId="596"/>
    <tableColumn id="5" xr3:uid="{00000000-0010-0000-7900-000005000000}" name="Ve" dataDxfId="595"/>
    <tableColumn id="6" xr3:uid="{00000000-0010-0000-7900-000006000000}" name="Sa" dataDxfId="594"/>
    <tableColumn id="7" xr3:uid="{00000000-0010-0000-7900-000007000000}" name="Di" dataDxfId="59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8" xr:uid="{00000000-000C-0000-FFFF-FFFF7A000000}" name="Mars199" displayName="Mars199" ref="R7:X13" totalsRowShown="0" headerRowDxfId="592" dataDxfId="591">
  <autoFilter ref="R7:X13" xr:uid="{00000000-0009-0000-0100-0000C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A00-000001000000}" name="Lu" dataDxfId="590"/>
    <tableColumn id="2" xr3:uid="{00000000-0010-0000-7A00-000002000000}" name="Ma" dataDxfId="589"/>
    <tableColumn id="3" xr3:uid="{00000000-0010-0000-7A00-000003000000}" name="Me" dataDxfId="588"/>
    <tableColumn id="4" xr3:uid="{00000000-0010-0000-7A00-000004000000}" name="Je" dataDxfId="587"/>
    <tableColumn id="5" xr3:uid="{00000000-0010-0000-7A00-000005000000}" name="Ve" dataDxfId="586"/>
    <tableColumn id="6" xr3:uid="{00000000-0010-0000-7A00-000006000000}" name="Sa" dataDxfId="585"/>
    <tableColumn id="7" xr3:uid="{00000000-0010-0000-7A00-000007000000}" name="Di" dataDxfId="58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9" xr:uid="{00000000-000C-0000-FFFF-FFFF7B000000}" name="Avril200" displayName="Avril200" ref="B16:H22" totalsRowShown="0" headerRowDxfId="583" dataDxfId="582">
  <autoFilter ref="B16:H22" xr:uid="{00000000-0009-0000-0100-0000C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B00-000001000000}" name="Lu" dataDxfId="581"/>
    <tableColumn id="2" xr3:uid="{00000000-0010-0000-7B00-000002000000}" name="Ma" dataDxfId="580"/>
    <tableColumn id="3" xr3:uid="{00000000-0010-0000-7B00-000003000000}" name="Me" dataDxfId="579"/>
    <tableColumn id="4" xr3:uid="{00000000-0010-0000-7B00-000004000000}" name="Je" dataDxfId="578"/>
    <tableColumn id="5" xr3:uid="{00000000-0010-0000-7B00-000005000000}" name="Ve" dataDxfId="577"/>
    <tableColumn id="6" xr3:uid="{00000000-0010-0000-7B00-000006000000}" name="Sa" dataDxfId="576"/>
    <tableColumn id="7" xr3:uid="{00000000-0010-0000-7B00-000007000000}" name="Di" dataDxfId="57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0" xr:uid="{00000000-000C-0000-FFFF-FFFF7C000000}" name="Août201" displayName="Août201" ref="J25:P31" totalsRowShown="0" headerRowDxfId="574" dataDxfId="573">
  <autoFilter ref="J25:P31" xr:uid="{00000000-0009-0000-0100-0000C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C00-000001000000}" name="Lu" dataDxfId="572"/>
    <tableColumn id="2" xr3:uid="{00000000-0010-0000-7C00-000002000000}" name="Ma" dataDxfId="571"/>
    <tableColumn id="3" xr3:uid="{00000000-0010-0000-7C00-000003000000}" name="Me" dataDxfId="570"/>
    <tableColumn id="4" xr3:uid="{00000000-0010-0000-7C00-000004000000}" name="Je" dataDxfId="569"/>
    <tableColumn id="5" xr3:uid="{00000000-0010-0000-7C00-000005000000}" name="Ve" dataDxfId="568"/>
    <tableColumn id="6" xr3:uid="{00000000-0010-0000-7C00-000006000000}" name="Sa" dataDxfId="567"/>
    <tableColumn id="7" xr3:uid="{00000000-0010-0000-7C00-000007000000}" name="Di" dataDxfId="56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1" xr:uid="{00000000-000C-0000-FFFF-FFFF7D000000}" name="Décembre202" displayName="Décembre202" ref="R34:X40" totalsRowShown="0" headerRowDxfId="565" dataDxfId="564">
  <autoFilter ref="R34:X40" xr:uid="{00000000-0009-0000-0100-0000C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D00-000001000000}" name="Lu" dataDxfId="563"/>
    <tableColumn id="2" xr3:uid="{00000000-0010-0000-7D00-000002000000}" name="Ma" dataDxfId="562"/>
    <tableColumn id="3" xr3:uid="{00000000-0010-0000-7D00-000003000000}" name="Me" dataDxfId="561"/>
    <tableColumn id="4" xr3:uid="{00000000-0010-0000-7D00-000004000000}" name="Je" dataDxfId="560"/>
    <tableColumn id="5" xr3:uid="{00000000-0010-0000-7D00-000005000000}" name="Ve" dataDxfId="559"/>
    <tableColumn id="6" xr3:uid="{00000000-0010-0000-7D00-000006000000}" name="Sa" dataDxfId="558"/>
    <tableColumn id="7" xr3:uid="{00000000-0010-0000-7D00-000007000000}" name="Di" dataDxfId="55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2" xr:uid="{00000000-000C-0000-FFFF-FFFF7E000000}" name="Novembre203" displayName="Novembre203" ref="J34:P40" totalsRowShown="0" headerRowDxfId="556" dataDxfId="555">
  <autoFilter ref="J34:P40" xr:uid="{00000000-0009-0000-0100-0000C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E00-000001000000}" name="Lu" dataDxfId="554"/>
    <tableColumn id="2" xr3:uid="{00000000-0010-0000-7E00-000002000000}" name="Ma" dataDxfId="553"/>
    <tableColumn id="3" xr3:uid="{00000000-0010-0000-7E00-000003000000}" name="Me" dataDxfId="552"/>
    <tableColumn id="4" xr3:uid="{00000000-0010-0000-7E00-000004000000}" name="Je" dataDxfId="551"/>
    <tableColumn id="5" xr3:uid="{00000000-0010-0000-7E00-000005000000}" name="Ve" dataDxfId="550"/>
    <tableColumn id="6" xr3:uid="{00000000-0010-0000-7E00-000006000000}" name="Sa" dataDxfId="549"/>
    <tableColumn id="7" xr3:uid="{00000000-0010-0000-7E00-000007000000}" name="Di" dataDxfId="54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3" xr:uid="{00000000-000C-0000-FFFF-FFFF7F000000}" name="Octobre204" displayName="Octobre204" ref="B34:H40" totalsRowShown="0" headerRowDxfId="547" dataDxfId="546">
  <autoFilter ref="B34:H40" xr:uid="{00000000-0009-0000-0100-0000C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7F00-000001000000}" name="Lu" dataDxfId="545"/>
    <tableColumn id="2" xr3:uid="{00000000-0010-0000-7F00-000002000000}" name="Ma" dataDxfId="544"/>
    <tableColumn id="3" xr3:uid="{00000000-0010-0000-7F00-000003000000}" name="Me" dataDxfId="543"/>
    <tableColumn id="4" xr3:uid="{00000000-0010-0000-7F00-000004000000}" name="Je" dataDxfId="542"/>
    <tableColumn id="5" xr3:uid="{00000000-0010-0000-7F00-000005000000}" name="Ve" dataDxfId="541"/>
    <tableColumn id="6" xr3:uid="{00000000-0010-0000-7F00-000006000000}" name="Sa" dataDxfId="540"/>
    <tableColumn id="7" xr3:uid="{00000000-0010-0000-7F00-000007000000}" name="Di" dataDxfId="53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4" xr:uid="{00000000-000C-0000-FFFF-FFFF80000000}" name="Septembre205" displayName="Septembre205" ref="R25:X31" totalsRowShown="0" headerRowDxfId="538" dataDxfId="537">
  <autoFilter ref="R25:X31" xr:uid="{00000000-0009-0000-0100-0000C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000-000001000000}" name="Lu" dataDxfId="536"/>
    <tableColumn id="2" xr3:uid="{00000000-0010-0000-8000-000002000000}" name="Ma" dataDxfId="535"/>
    <tableColumn id="3" xr3:uid="{00000000-0010-0000-8000-000003000000}" name="Me" dataDxfId="534"/>
    <tableColumn id="4" xr3:uid="{00000000-0010-0000-8000-000004000000}" name="Je" dataDxfId="533"/>
    <tableColumn id="5" xr3:uid="{00000000-0010-0000-8000-000005000000}" name="Ve" dataDxfId="532"/>
    <tableColumn id="6" xr3:uid="{00000000-0010-0000-8000-000006000000}" name="Sa" dataDxfId="531"/>
    <tableColumn id="7" xr3:uid="{00000000-0010-0000-8000-000007000000}" name="Di" dataDxfId="53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0C000000}" name="Janvier89" displayName="Janvier89" ref="B7:H13" totalsRowShown="0" headerRowDxfId="1610" dataDxfId="1609" tableBorderDxfId="1608">
  <autoFilter ref="B7:H13" xr:uid="{00000000-0009-0000-0100-00005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C00-000001000000}" name="Lu" dataDxfId="1607"/>
    <tableColumn id="2" xr3:uid="{00000000-0010-0000-0C00-000002000000}" name="Ma" dataDxfId="1606"/>
    <tableColumn id="3" xr3:uid="{00000000-0010-0000-0C00-000003000000}" name="Me" dataDxfId="1605"/>
    <tableColumn id="4" xr3:uid="{00000000-0010-0000-0C00-000004000000}" name="Je" dataDxfId="1604"/>
    <tableColumn id="5" xr3:uid="{00000000-0010-0000-0C00-000005000000}" name="Ve" dataDxfId="1603"/>
    <tableColumn id="6" xr3:uid="{00000000-0010-0000-0C00-000006000000}" name="Sa" dataDxfId="1602"/>
    <tableColumn id="7" xr3:uid="{00000000-0010-0000-0C00-000007000000}" name="Di" dataDxfId="160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5" xr:uid="{00000000-000C-0000-FFFF-FFFF81000000}" name="Mai_206" displayName="Mai_206" ref="J16:P22" totalsRowShown="0" headerRowDxfId="529" dataDxfId="528" tableBorderDxfId="527">
  <autoFilter ref="J16:P22" xr:uid="{00000000-0009-0000-0100-0000C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100-000001000000}" name="Lu" dataDxfId="526"/>
    <tableColumn id="2" xr3:uid="{00000000-0010-0000-8100-000002000000}" name="Ma" dataDxfId="525"/>
    <tableColumn id="3" xr3:uid="{00000000-0010-0000-8100-000003000000}" name="Me" dataDxfId="524"/>
    <tableColumn id="4" xr3:uid="{00000000-0010-0000-8100-000004000000}" name="Je" dataDxfId="523"/>
    <tableColumn id="5" xr3:uid="{00000000-0010-0000-8100-000005000000}" name="Ve" dataDxfId="522"/>
    <tableColumn id="6" xr3:uid="{00000000-0010-0000-8100-000006000000}" name="Sa" dataDxfId="521"/>
    <tableColumn id="7" xr3:uid="{00000000-0010-0000-8100-000007000000}" name="Di" dataDxfId="52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6" xr:uid="{00000000-000C-0000-FFFF-FFFF82000000}" name="Juin207" displayName="Juin207" ref="R16:X22" totalsRowShown="0" headerRowDxfId="519" dataDxfId="518" tableBorderDxfId="517">
  <autoFilter ref="R16:X22" xr:uid="{00000000-0009-0000-0100-0000C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200-000001000000}" name="Lu" dataDxfId="516"/>
    <tableColumn id="2" xr3:uid="{00000000-0010-0000-8200-000002000000}" name="Ma" dataDxfId="515"/>
    <tableColumn id="3" xr3:uid="{00000000-0010-0000-8200-000003000000}" name="Me" dataDxfId="514"/>
    <tableColumn id="4" xr3:uid="{00000000-0010-0000-8200-000004000000}" name="Je" dataDxfId="513"/>
    <tableColumn id="5" xr3:uid="{00000000-0010-0000-8200-000005000000}" name="Ve" dataDxfId="512"/>
    <tableColumn id="6" xr3:uid="{00000000-0010-0000-8200-000006000000}" name="Sa" dataDxfId="511"/>
    <tableColumn id="7" xr3:uid="{00000000-0010-0000-8200-000007000000}" name="Di" dataDxfId="51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7" xr:uid="{00000000-000C-0000-FFFF-FFFF83000000}" name="Juillet208" displayName="Juillet208" ref="B25:H31" totalsRowShown="0" headerRowDxfId="509" dataDxfId="508">
  <autoFilter ref="B25:H31" xr:uid="{00000000-0009-0000-0100-0000C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300-000001000000}" name="Lu" dataDxfId="507"/>
    <tableColumn id="2" xr3:uid="{00000000-0010-0000-8300-000002000000}" name="Ma" dataDxfId="506"/>
    <tableColumn id="3" xr3:uid="{00000000-0010-0000-8300-000003000000}" name="Me" dataDxfId="505"/>
    <tableColumn id="4" xr3:uid="{00000000-0010-0000-8300-000004000000}" name="Je" dataDxfId="504"/>
    <tableColumn id="5" xr3:uid="{00000000-0010-0000-8300-000005000000}" name="Ve" dataDxfId="503"/>
    <tableColumn id="6" xr3:uid="{00000000-0010-0000-8300-000006000000}" name="Sa" dataDxfId="502"/>
    <tableColumn id="7" xr3:uid="{00000000-0010-0000-8300-000007000000}" name="Di" dataDxfId="50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8" xr:uid="{00000000-000C-0000-FFFF-FFFF84000000}" name="Janvier209" displayName="Janvier209" ref="B7:H13" totalsRowShown="0" headerRowDxfId="500" dataDxfId="499" tableBorderDxfId="498">
  <autoFilter ref="B7:H13" xr:uid="{00000000-0009-0000-0100-0000D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400-000001000000}" name="Lu" dataDxfId="497"/>
    <tableColumn id="2" xr3:uid="{00000000-0010-0000-8400-000002000000}" name="Ma" dataDxfId="496"/>
    <tableColumn id="3" xr3:uid="{00000000-0010-0000-8400-000003000000}" name="Me" dataDxfId="495"/>
    <tableColumn id="4" xr3:uid="{00000000-0010-0000-8400-000004000000}" name="Je" dataDxfId="494"/>
    <tableColumn id="5" xr3:uid="{00000000-0010-0000-8400-000005000000}" name="Ve" dataDxfId="493"/>
    <tableColumn id="6" xr3:uid="{00000000-0010-0000-8400-000006000000}" name="Sa" dataDxfId="492"/>
    <tableColumn id="7" xr3:uid="{00000000-0010-0000-8400-000007000000}" name="Di" dataDxfId="49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9" xr:uid="{00000000-000C-0000-FFFF-FFFF85000000}" name="Février210" displayName="Février210" ref="J7:P13" totalsRowShown="0" headerRowDxfId="490" dataDxfId="489">
  <autoFilter ref="J7:P13" xr:uid="{00000000-0009-0000-0100-0000D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500-000001000000}" name="Lu" dataDxfId="488"/>
    <tableColumn id="2" xr3:uid="{00000000-0010-0000-8500-000002000000}" name="Ma" dataDxfId="487"/>
    <tableColumn id="3" xr3:uid="{00000000-0010-0000-8500-000003000000}" name="Me" dataDxfId="486"/>
    <tableColumn id="4" xr3:uid="{00000000-0010-0000-8500-000004000000}" name="Je" dataDxfId="485"/>
    <tableColumn id="5" xr3:uid="{00000000-0010-0000-8500-000005000000}" name="Ve" dataDxfId="484"/>
    <tableColumn id="6" xr3:uid="{00000000-0010-0000-8500-000006000000}" name="Sa" dataDxfId="483"/>
    <tableColumn id="7" xr3:uid="{00000000-0010-0000-8500-000007000000}" name="Di" dataDxfId="48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0" xr:uid="{00000000-000C-0000-FFFF-FFFF86000000}" name="Mars211" displayName="Mars211" ref="R7:X13" totalsRowShown="0" headerRowDxfId="481" dataDxfId="480">
  <autoFilter ref="R7:X13" xr:uid="{00000000-0009-0000-0100-0000D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600-000001000000}" name="Lu" dataDxfId="479"/>
    <tableColumn id="2" xr3:uid="{00000000-0010-0000-8600-000002000000}" name="Ma" dataDxfId="478"/>
    <tableColumn id="3" xr3:uid="{00000000-0010-0000-8600-000003000000}" name="Me" dataDxfId="477"/>
    <tableColumn id="4" xr3:uid="{00000000-0010-0000-8600-000004000000}" name="Je" dataDxfId="476"/>
    <tableColumn id="5" xr3:uid="{00000000-0010-0000-8600-000005000000}" name="Ve" dataDxfId="475"/>
    <tableColumn id="6" xr3:uid="{00000000-0010-0000-8600-000006000000}" name="Sa" dataDxfId="474"/>
    <tableColumn id="7" xr3:uid="{00000000-0010-0000-8600-000007000000}" name="Di" dataDxfId="47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1" xr:uid="{00000000-000C-0000-FFFF-FFFF87000000}" name="Avril212" displayName="Avril212" ref="B16:H22" totalsRowShown="0" headerRowDxfId="472" dataDxfId="471">
  <autoFilter ref="B16:H22" xr:uid="{00000000-0009-0000-0100-0000D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700-000001000000}" name="Lu" dataDxfId="470"/>
    <tableColumn id="2" xr3:uid="{00000000-0010-0000-8700-000002000000}" name="Ma" dataDxfId="469"/>
    <tableColumn id="3" xr3:uid="{00000000-0010-0000-8700-000003000000}" name="Me" dataDxfId="468"/>
    <tableColumn id="4" xr3:uid="{00000000-0010-0000-8700-000004000000}" name="Je" dataDxfId="467"/>
    <tableColumn id="5" xr3:uid="{00000000-0010-0000-8700-000005000000}" name="Ve" dataDxfId="466"/>
    <tableColumn id="6" xr3:uid="{00000000-0010-0000-8700-000006000000}" name="Sa" dataDxfId="465"/>
    <tableColumn id="7" xr3:uid="{00000000-0010-0000-8700-000007000000}" name="Di" dataDxfId="46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2" xr:uid="{00000000-000C-0000-FFFF-FFFF88000000}" name="Août213" displayName="Août213" ref="J25:P31" totalsRowShown="0" headerRowDxfId="463" dataDxfId="462">
  <autoFilter ref="J25:P31" xr:uid="{00000000-0009-0000-0100-0000D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800-000001000000}" name="Lu" dataDxfId="461"/>
    <tableColumn id="2" xr3:uid="{00000000-0010-0000-8800-000002000000}" name="Ma" dataDxfId="460"/>
    <tableColumn id="3" xr3:uid="{00000000-0010-0000-8800-000003000000}" name="Me" dataDxfId="459"/>
    <tableColumn id="4" xr3:uid="{00000000-0010-0000-8800-000004000000}" name="Je" dataDxfId="458"/>
    <tableColumn id="5" xr3:uid="{00000000-0010-0000-8800-000005000000}" name="Ve" dataDxfId="457"/>
    <tableColumn id="6" xr3:uid="{00000000-0010-0000-8800-000006000000}" name="Sa" dataDxfId="456"/>
    <tableColumn id="7" xr3:uid="{00000000-0010-0000-8800-000007000000}" name="Di" dataDxfId="45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3" xr:uid="{00000000-000C-0000-FFFF-FFFF89000000}" name="Décembre214" displayName="Décembre214" ref="R34:X40" totalsRowShown="0" headerRowDxfId="454" dataDxfId="453">
  <autoFilter ref="R34:X40" xr:uid="{00000000-0009-0000-0100-0000D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900-000001000000}" name="Lu" dataDxfId="452"/>
    <tableColumn id="2" xr3:uid="{00000000-0010-0000-8900-000002000000}" name="Ma" dataDxfId="451"/>
    <tableColumn id="3" xr3:uid="{00000000-0010-0000-8900-000003000000}" name="Me" dataDxfId="450"/>
    <tableColumn id="4" xr3:uid="{00000000-0010-0000-8900-000004000000}" name="Je" dataDxfId="449"/>
    <tableColumn id="5" xr3:uid="{00000000-0010-0000-8900-000005000000}" name="Ve" dataDxfId="448"/>
    <tableColumn id="6" xr3:uid="{00000000-0010-0000-8900-000006000000}" name="Sa" dataDxfId="447"/>
    <tableColumn id="7" xr3:uid="{00000000-0010-0000-8900-000007000000}" name="Di" dataDxfId="44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4" xr:uid="{00000000-000C-0000-FFFF-FFFF8A000000}" name="Novembre215" displayName="Novembre215" ref="J34:P40" totalsRowShown="0" headerRowDxfId="445" dataDxfId="444">
  <autoFilter ref="J34:P40" xr:uid="{00000000-0009-0000-0100-0000D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A00-000001000000}" name="Lu" dataDxfId="443"/>
    <tableColumn id="2" xr3:uid="{00000000-0010-0000-8A00-000002000000}" name="Ma" dataDxfId="442"/>
    <tableColumn id="3" xr3:uid="{00000000-0010-0000-8A00-000003000000}" name="Me" dataDxfId="441"/>
    <tableColumn id="4" xr3:uid="{00000000-0010-0000-8A00-000004000000}" name="Je" dataDxfId="440"/>
    <tableColumn id="5" xr3:uid="{00000000-0010-0000-8A00-000005000000}" name="Ve" dataDxfId="439"/>
    <tableColumn id="6" xr3:uid="{00000000-0010-0000-8A00-000006000000}" name="Sa" dataDxfId="438"/>
    <tableColumn id="7" xr3:uid="{00000000-0010-0000-8A00-000007000000}" name="Di" dataDxfId="43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0D000000}" name="Février90" displayName="Février90" ref="J7:P13" totalsRowShown="0" headerRowDxfId="1600" dataDxfId="1599">
  <autoFilter ref="J7:P13" xr:uid="{00000000-0009-0000-0100-00005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D00-000001000000}" name="Lu" dataDxfId="1598"/>
    <tableColumn id="2" xr3:uid="{00000000-0010-0000-0D00-000002000000}" name="Ma" dataDxfId="1597"/>
    <tableColumn id="3" xr3:uid="{00000000-0010-0000-0D00-000003000000}" name="Me" dataDxfId="1596"/>
    <tableColumn id="4" xr3:uid="{00000000-0010-0000-0D00-000004000000}" name="Je" dataDxfId="1595"/>
    <tableColumn id="5" xr3:uid="{00000000-0010-0000-0D00-000005000000}" name="Ve" dataDxfId="1594"/>
    <tableColumn id="6" xr3:uid="{00000000-0010-0000-0D00-000006000000}" name="Sa" dataDxfId="1593"/>
    <tableColumn id="7" xr3:uid="{00000000-0010-0000-0D00-000007000000}" name="Di" dataDxfId="159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5" xr:uid="{00000000-000C-0000-FFFF-FFFF8B000000}" name="Octobre216" displayName="Octobre216" ref="B34:H40" totalsRowShown="0" headerRowDxfId="436" dataDxfId="435">
  <autoFilter ref="B34:H40" xr:uid="{00000000-0009-0000-0100-0000D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B00-000001000000}" name="Lu" dataDxfId="434"/>
    <tableColumn id="2" xr3:uid="{00000000-0010-0000-8B00-000002000000}" name="Ma" dataDxfId="433"/>
    <tableColumn id="3" xr3:uid="{00000000-0010-0000-8B00-000003000000}" name="Me" dataDxfId="432"/>
    <tableColumn id="4" xr3:uid="{00000000-0010-0000-8B00-000004000000}" name="Je" dataDxfId="431"/>
    <tableColumn id="5" xr3:uid="{00000000-0010-0000-8B00-000005000000}" name="Ve" dataDxfId="430"/>
    <tableColumn id="6" xr3:uid="{00000000-0010-0000-8B00-000006000000}" name="Sa" dataDxfId="429"/>
    <tableColumn id="7" xr3:uid="{00000000-0010-0000-8B00-000007000000}" name="Di" dataDxfId="42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6" xr:uid="{00000000-000C-0000-FFFF-FFFF8C000000}" name="Septembre217" displayName="Septembre217" ref="R25:X31" totalsRowShown="0" headerRowDxfId="427" dataDxfId="426">
  <autoFilter ref="R25:X31" xr:uid="{00000000-0009-0000-0100-0000D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C00-000001000000}" name="Lu" dataDxfId="425"/>
    <tableColumn id="2" xr3:uid="{00000000-0010-0000-8C00-000002000000}" name="Ma" dataDxfId="424"/>
    <tableColumn id="3" xr3:uid="{00000000-0010-0000-8C00-000003000000}" name="Me" dataDxfId="423"/>
    <tableColumn id="4" xr3:uid="{00000000-0010-0000-8C00-000004000000}" name="Je" dataDxfId="422"/>
    <tableColumn id="5" xr3:uid="{00000000-0010-0000-8C00-000005000000}" name="Ve" dataDxfId="421"/>
    <tableColumn id="6" xr3:uid="{00000000-0010-0000-8C00-000006000000}" name="Sa" dataDxfId="420"/>
    <tableColumn id="7" xr3:uid="{00000000-0010-0000-8C00-000007000000}" name="Di" dataDxfId="41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7" xr:uid="{00000000-000C-0000-FFFF-FFFF8D000000}" name="Mai_218" displayName="Mai_218" ref="J16:P22" totalsRowShown="0" headerRowDxfId="418" dataDxfId="417" tableBorderDxfId="416">
  <autoFilter ref="J16:P22" xr:uid="{00000000-0009-0000-0100-0000D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D00-000001000000}" name="Lu" dataDxfId="415"/>
    <tableColumn id="2" xr3:uid="{00000000-0010-0000-8D00-000002000000}" name="Ma" dataDxfId="414"/>
    <tableColumn id="3" xr3:uid="{00000000-0010-0000-8D00-000003000000}" name="Me" dataDxfId="413"/>
    <tableColumn id="4" xr3:uid="{00000000-0010-0000-8D00-000004000000}" name="Je" dataDxfId="412"/>
    <tableColumn id="5" xr3:uid="{00000000-0010-0000-8D00-000005000000}" name="Ve" dataDxfId="411"/>
    <tableColumn id="6" xr3:uid="{00000000-0010-0000-8D00-000006000000}" name="Sa" dataDxfId="410"/>
    <tableColumn id="7" xr3:uid="{00000000-0010-0000-8D00-000007000000}" name="Di" dataDxfId="40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8" xr:uid="{00000000-000C-0000-FFFF-FFFF8E000000}" name="Juin219" displayName="Juin219" ref="R16:X22" totalsRowShown="0" headerRowDxfId="408" dataDxfId="407" tableBorderDxfId="406">
  <autoFilter ref="R16:X22" xr:uid="{00000000-0009-0000-0100-0000D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E00-000001000000}" name="Lu" dataDxfId="405"/>
    <tableColumn id="2" xr3:uid="{00000000-0010-0000-8E00-000002000000}" name="Ma" dataDxfId="404"/>
    <tableColumn id="3" xr3:uid="{00000000-0010-0000-8E00-000003000000}" name="Me" dataDxfId="403"/>
    <tableColumn id="4" xr3:uid="{00000000-0010-0000-8E00-000004000000}" name="Je" dataDxfId="402"/>
    <tableColumn id="5" xr3:uid="{00000000-0010-0000-8E00-000005000000}" name="Ve" dataDxfId="401"/>
    <tableColumn id="6" xr3:uid="{00000000-0010-0000-8E00-000006000000}" name="Sa" dataDxfId="400"/>
    <tableColumn id="7" xr3:uid="{00000000-0010-0000-8E00-000007000000}" name="Di" dataDxfId="39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9" xr:uid="{00000000-000C-0000-FFFF-FFFF8F000000}" name="Juillet220" displayName="Juillet220" ref="B25:H31" totalsRowShown="0" headerRowDxfId="398" dataDxfId="397">
  <autoFilter ref="B25:H31" xr:uid="{00000000-0009-0000-0100-0000D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8F00-000001000000}" name="Lu" dataDxfId="396"/>
    <tableColumn id="2" xr3:uid="{00000000-0010-0000-8F00-000002000000}" name="Ma" dataDxfId="395"/>
    <tableColumn id="3" xr3:uid="{00000000-0010-0000-8F00-000003000000}" name="Me" dataDxfId="394"/>
    <tableColumn id="4" xr3:uid="{00000000-0010-0000-8F00-000004000000}" name="Je" dataDxfId="393"/>
    <tableColumn id="5" xr3:uid="{00000000-0010-0000-8F00-000005000000}" name="Ve" dataDxfId="392"/>
    <tableColumn id="6" xr3:uid="{00000000-0010-0000-8F00-000006000000}" name="Sa" dataDxfId="391"/>
    <tableColumn id="7" xr3:uid="{00000000-0010-0000-8F00-000007000000}" name="Di" dataDxfId="39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00000000-000C-0000-FFFF-FFFF90000000}" name="Janvier221" displayName="Janvier221" ref="B7:H13" totalsRowShown="0" headerRowDxfId="389" dataDxfId="388" tableBorderDxfId="387">
  <autoFilter ref="B7:H13" xr:uid="{00000000-0009-0000-0100-0000D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000-000001000000}" name="Lu" dataDxfId="386"/>
    <tableColumn id="2" xr3:uid="{00000000-0010-0000-9000-000002000000}" name="Ma" dataDxfId="385"/>
    <tableColumn id="3" xr3:uid="{00000000-0010-0000-9000-000003000000}" name="Me" dataDxfId="384"/>
    <tableColumn id="4" xr3:uid="{00000000-0010-0000-9000-000004000000}" name="Je" dataDxfId="383"/>
    <tableColumn id="5" xr3:uid="{00000000-0010-0000-9000-000005000000}" name="Ve" dataDxfId="382"/>
    <tableColumn id="6" xr3:uid="{00000000-0010-0000-9000-000006000000}" name="Sa" dataDxfId="381"/>
    <tableColumn id="7" xr3:uid="{00000000-0010-0000-9000-000007000000}" name="Di" dataDxfId="38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1" xr:uid="{00000000-000C-0000-FFFF-FFFF91000000}" name="Février222" displayName="Février222" ref="J7:P13" totalsRowShown="0" headerRowDxfId="379" dataDxfId="378">
  <autoFilter ref="J7:P13" xr:uid="{00000000-0009-0000-0100-0000D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100-000001000000}" name="Lu" dataDxfId="377"/>
    <tableColumn id="2" xr3:uid="{00000000-0010-0000-9100-000002000000}" name="Ma" dataDxfId="376"/>
    <tableColumn id="3" xr3:uid="{00000000-0010-0000-9100-000003000000}" name="Me" dataDxfId="375"/>
    <tableColumn id="4" xr3:uid="{00000000-0010-0000-9100-000004000000}" name="Je" dataDxfId="374"/>
    <tableColumn id="5" xr3:uid="{00000000-0010-0000-9100-000005000000}" name="Ve" dataDxfId="373"/>
    <tableColumn id="6" xr3:uid="{00000000-0010-0000-9100-000006000000}" name="Sa" dataDxfId="372"/>
    <tableColumn id="7" xr3:uid="{00000000-0010-0000-9100-000007000000}" name="Di" dataDxfId="37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2" xr:uid="{00000000-000C-0000-FFFF-FFFF92000000}" name="Mars223" displayName="Mars223" ref="R7:X13" totalsRowShown="0" headerRowDxfId="370" dataDxfId="369">
  <autoFilter ref="R7:X13" xr:uid="{00000000-0009-0000-0100-0000D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200-000001000000}" name="Lu" dataDxfId="368"/>
    <tableColumn id="2" xr3:uid="{00000000-0010-0000-9200-000002000000}" name="Ma" dataDxfId="367"/>
    <tableColumn id="3" xr3:uid="{00000000-0010-0000-9200-000003000000}" name="Me" dataDxfId="366"/>
    <tableColumn id="4" xr3:uid="{00000000-0010-0000-9200-000004000000}" name="Je" dataDxfId="365"/>
    <tableColumn id="5" xr3:uid="{00000000-0010-0000-9200-000005000000}" name="Ve" dataDxfId="364"/>
    <tableColumn id="6" xr3:uid="{00000000-0010-0000-9200-000006000000}" name="Sa" dataDxfId="363"/>
    <tableColumn id="7" xr3:uid="{00000000-0010-0000-9200-000007000000}" name="Di" dataDxfId="36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3" xr:uid="{00000000-000C-0000-FFFF-FFFF93000000}" name="Avril224" displayName="Avril224" ref="B16:H22" totalsRowShown="0" headerRowDxfId="361" dataDxfId="360">
  <autoFilter ref="B16:H22" xr:uid="{00000000-0009-0000-0100-0000D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300-000001000000}" name="Lu" dataDxfId="359"/>
    <tableColumn id="2" xr3:uid="{00000000-0010-0000-9300-000002000000}" name="Ma" dataDxfId="358"/>
    <tableColumn id="3" xr3:uid="{00000000-0010-0000-9300-000003000000}" name="Me" dataDxfId="357"/>
    <tableColumn id="4" xr3:uid="{00000000-0010-0000-9300-000004000000}" name="Je" dataDxfId="356"/>
    <tableColumn id="5" xr3:uid="{00000000-0010-0000-9300-000005000000}" name="Ve" dataDxfId="355"/>
    <tableColumn id="6" xr3:uid="{00000000-0010-0000-9300-000006000000}" name="Sa" dataDxfId="354"/>
    <tableColumn id="7" xr3:uid="{00000000-0010-0000-9300-000007000000}" name="Di" dataDxfId="35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4" xr:uid="{00000000-000C-0000-FFFF-FFFF94000000}" name="Août225" displayName="Août225" ref="J25:P31" totalsRowShown="0" headerRowDxfId="352" dataDxfId="351">
  <autoFilter ref="J25:P31" xr:uid="{00000000-0009-0000-0100-0000E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400-000001000000}" name="Lu" dataDxfId="350"/>
    <tableColumn id="2" xr3:uid="{00000000-0010-0000-9400-000002000000}" name="Ma" dataDxfId="349"/>
    <tableColumn id="3" xr3:uid="{00000000-0010-0000-9400-000003000000}" name="Me" dataDxfId="348"/>
    <tableColumn id="4" xr3:uid="{00000000-0010-0000-9400-000004000000}" name="Je" dataDxfId="347"/>
    <tableColumn id="5" xr3:uid="{00000000-0010-0000-9400-000005000000}" name="Ve" dataDxfId="346"/>
    <tableColumn id="6" xr3:uid="{00000000-0010-0000-9400-000006000000}" name="Sa" dataDxfId="345"/>
    <tableColumn id="7" xr3:uid="{00000000-0010-0000-9400-000007000000}" name="Di" dataDxfId="34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0E000000}" name="Mars91" displayName="Mars91" ref="R7:X13" totalsRowShown="0" headerRowDxfId="1591" dataDxfId="1590">
  <autoFilter ref="R7:X13" xr:uid="{00000000-0009-0000-0100-00005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E00-000001000000}" name="Lu" dataDxfId="1589"/>
    <tableColumn id="2" xr3:uid="{00000000-0010-0000-0E00-000002000000}" name="Ma" dataDxfId="1588"/>
    <tableColumn id="3" xr3:uid="{00000000-0010-0000-0E00-000003000000}" name="Me" dataDxfId="1587"/>
    <tableColumn id="4" xr3:uid="{00000000-0010-0000-0E00-000004000000}" name="Je" dataDxfId="1586"/>
    <tableColumn id="5" xr3:uid="{00000000-0010-0000-0E00-000005000000}" name="Ve" dataDxfId="1585"/>
    <tableColumn id="6" xr3:uid="{00000000-0010-0000-0E00-000006000000}" name="Sa" dataDxfId="1584"/>
    <tableColumn id="7" xr3:uid="{00000000-0010-0000-0E00-000007000000}" name="Di" dataDxfId="158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5" xr:uid="{00000000-000C-0000-FFFF-FFFF95000000}" name="Décembre226" displayName="Décembre226" ref="R34:X40" totalsRowShown="0" headerRowDxfId="343" dataDxfId="342">
  <autoFilter ref="R34:X40" xr:uid="{00000000-0009-0000-0100-0000E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500-000001000000}" name="Lu" dataDxfId="341"/>
    <tableColumn id="2" xr3:uid="{00000000-0010-0000-9500-000002000000}" name="Ma" dataDxfId="340"/>
    <tableColumn id="3" xr3:uid="{00000000-0010-0000-9500-000003000000}" name="Me" dataDxfId="339"/>
    <tableColumn id="4" xr3:uid="{00000000-0010-0000-9500-000004000000}" name="Je" dataDxfId="338"/>
    <tableColumn id="5" xr3:uid="{00000000-0010-0000-9500-000005000000}" name="Ve" dataDxfId="337"/>
    <tableColumn id="6" xr3:uid="{00000000-0010-0000-9500-000006000000}" name="Sa" dataDxfId="336"/>
    <tableColumn id="7" xr3:uid="{00000000-0010-0000-9500-000007000000}" name="Di" dataDxfId="33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6" xr:uid="{00000000-000C-0000-FFFF-FFFF96000000}" name="Novembre227" displayName="Novembre227" ref="J34:P40" totalsRowShown="0" headerRowDxfId="334" dataDxfId="333">
  <autoFilter ref="J34:P40" xr:uid="{00000000-0009-0000-0100-0000E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600-000001000000}" name="Lu" dataDxfId="332"/>
    <tableColumn id="2" xr3:uid="{00000000-0010-0000-9600-000002000000}" name="Ma" dataDxfId="331"/>
    <tableColumn id="3" xr3:uid="{00000000-0010-0000-9600-000003000000}" name="Me" dataDxfId="330"/>
    <tableColumn id="4" xr3:uid="{00000000-0010-0000-9600-000004000000}" name="Je" dataDxfId="329"/>
    <tableColumn id="5" xr3:uid="{00000000-0010-0000-9600-000005000000}" name="Ve" dataDxfId="328"/>
    <tableColumn id="6" xr3:uid="{00000000-0010-0000-9600-000006000000}" name="Sa" dataDxfId="327"/>
    <tableColumn id="7" xr3:uid="{00000000-0010-0000-9600-000007000000}" name="Di" dataDxfId="32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7" xr:uid="{00000000-000C-0000-FFFF-FFFF97000000}" name="Octobre228" displayName="Octobre228" ref="B34:H40" totalsRowShown="0" headerRowDxfId="325" dataDxfId="324">
  <autoFilter ref="B34:H40" xr:uid="{00000000-0009-0000-0100-0000E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700-000001000000}" name="Lu" dataDxfId="323"/>
    <tableColumn id="2" xr3:uid="{00000000-0010-0000-9700-000002000000}" name="Ma" dataDxfId="322"/>
    <tableColumn id="3" xr3:uid="{00000000-0010-0000-9700-000003000000}" name="Me" dataDxfId="321"/>
    <tableColumn id="4" xr3:uid="{00000000-0010-0000-9700-000004000000}" name="Je" dataDxfId="320"/>
    <tableColumn id="5" xr3:uid="{00000000-0010-0000-9700-000005000000}" name="Ve" dataDxfId="319"/>
    <tableColumn id="6" xr3:uid="{00000000-0010-0000-9700-000006000000}" name="Sa" dataDxfId="318"/>
    <tableColumn id="7" xr3:uid="{00000000-0010-0000-9700-000007000000}" name="Di" dataDxfId="31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8" xr:uid="{00000000-000C-0000-FFFF-FFFF98000000}" name="Septembre229" displayName="Septembre229" ref="R25:X31" totalsRowShown="0" headerRowDxfId="316" dataDxfId="315">
  <autoFilter ref="R25:X31" xr:uid="{00000000-0009-0000-0100-0000E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800-000001000000}" name="Lu" dataDxfId="314"/>
    <tableColumn id="2" xr3:uid="{00000000-0010-0000-9800-000002000000}" name="Ma" dataDxfId="313"/>
    <tableColumn id="3" xr3:uid="{00000000-0010-0000-9800-000003000000}" name="Me" dataDxfId="312"/>
    <tableColumn id="4" xr3:uid="{00000000-0010-0000-9800-000004000000}" name="Je" dataDxfId="311"/>
    <tableColumn id="5" xr3:uid="{00000000-0010-0000-9800-000005000000}" name="Ve" dataDxfId="310"/>
    <tableColumn id="6" xr3:uid="{00000000-0010-0000-9800-000006000000}" name="Sa" dataDxfId="309"/>
    <tableColumn id="7" xr3:uid="{00000000-0010-0000-9800-000007000000}" name="Di" dataDxfId="30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9" xr:uid="{00000000-000C-0000-FFFF-FFFF99000000}" name="Mai_230" displayName="Mai_230" ref="J16:P22" totalsRowShown="0" headerRowDxfId="307" dataDxfId="306" tableBorderDxfId="305">
  <autoFilter ref="J16:P22" xr:uid="{00000000-0009-0000-0100-0000E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900-000001000000}" name="Lu" dataDxfId="304"/>
    <tableColumn id="2" xr3:uid="{00000000-0010-0000-9900-000002000000}" name="Ma" dataDxfId="303"/>
    <tableColumn id="3" xr3:uid="{00000000-0010-0000-9900-000003000000}" name="Me" dataDxfId="302"/>
    <tableColumn id="4" xr3:uid="{00000000-0010-0000-9900-000004000000}" name="Je" dataDxfId="301"/>
    <tableColumn id="5" xr3:uid="{00000000-0010-0000-9900-000005000000}" name="Ve" dataDxfId="300"/>
    <tableColumn id="6" xr3:uid="{00000000-0010-0000-9900-000006000000}" name="Sa" dataDxfId="299"/>
    <tableColumn id="7" xr3:uid="{00000000-0010-0000-9900-000007000000}" name="Di" dataDxfId="29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0" xr:uid="{00000000-000C-0000-FFFF-FFFF9A000000}" name="Juin231" displayName="Juin231" ref="R16:X22" totalsRowShown="0" headerRowDxfId="297" dataDxfId="296" tableBorderDxfId="295">
  <autoFilter ref="R16:X22" xr:uid="{00000000-0009-0000-0100-0000E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A00-000001000000}" name="Lu" dataDxfId="294"/>
    <tableColumn id="2" xr3:uid="{00000000-0010-0000-9A00-000002000000}" name="Ma" dataDxfId="293"/>
    <tableColumn id="3" xr3:uid="{00000000-0010-0000-9A00-000003000000}" name="Me" dataDxfId="292"/>
    <tableColumn id="4" xr3:uid="{00000000-0010-0000-9A00-000004000000}" name="Je" dataDxfId="291"/>
    <tableColumn id="5" xr3:uid="{00000000-0010-0000-9A00-000005000000}" name="Ve" dataDxfId="290"/>
    <tableColumn id="6" xr3:uid="{00000000-0010-0000-9A00-000006000000}" name="Sa" dataDxfId="289"/>
    <tableColumn id="7" xr3:uid="{00000000-0010-0000-9A00-000007000000}" name="Di" dataDxfId="28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1" xr:uid="{00000000-000C-0000-FFFF-FFFF9B000000}" name="Juillet232" displayName="Juillet232" ref="B25:H31" totalsRowShown="0" headerRowDxfId="287" dataDxfId="286">
  <autoFilter ref="B25:H31" xr:uid="{00000000-0009-0000-0100-0000E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B00-000001000000}" name="Lu" dataDxfId="285"/>
    <tableColumn id="2" xr3:uid="{00000000-0010-0000-9B00-000002000000}" name="Ma" dataDxfId="284"/>
    <tableColumn id="3" xr3:uid="{00000000-0010-0000-9B00-000003000000}" name="Me" dataDxfId="283"/>
    <tableColumn id="4" xr3:uid="{00000000-0010-0000-9B00-000004000000}" name="Je" dataDxfId="282"/>
    <tableColumn id="5" xr3:uid="{00000000-0010-0000-9B00-000005000000}" name="Ve" dataDxfId="281"/>
    <tableColumn id="6" xr3:uid="{00000000-0010-0000-9B00-000006000000}" name="Sa" dataDxfId="280"/>
    <tableColumn id="7" xr3:uid="{00000000-0010-0000-9B00-000007000000}" name="Di" dataDxfId="27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2" xr:uid="{00000000-000C-0000-FFFF-FFFF9C000000}" name="Janvier233" displayName="Janvier233" ref="B7:H13" totalsRowShown="0" headerRowDxfId="278" dataDxfId="277" tableBorderDxfId="276">
  <autoFilter ref="B7:H13" xr:uid="{00000000-0009-0000-0100-0000E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C00-000001000000}" name="Lu" dataDxfId="275"/>
    <tableColumn id="2" xr3:uid="{00000000-0010-0000-9C00-000002000000}" name="Ma" dataDxfId="274"/>
    <tableColumn id="3" xr3:uid="{00000000-0010-0000-9C00-000003000000}" name="Me" dataDxfId="273"/>
    <tableColumn id="4" xr3:uid="{00000000-0010-0000-9C00-000004000000}" name="Je" dataDxfId="272"/>
    <tableColumn id="5" xr3:uid="{00000000-0010-0000-9C00-000005000000}" name="Ve" dataDxfId="271"/>
    <tableColumn id="6" xr3:uid="{00000000-0010-0000-9C00-000006000000}" name="Sa" dataDxfId="270"/>
    <tableColumn id="7" xr3:uid="{00000000-0010-0000-9C00-000007000000}" name="Di" dataDxfId="26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3" xr:uid="{00000000-000C-0000-FFFF-FFFF9D000000}" name="Février234" displayName="Février234" ref="J7:P13" totalsRowShown="0" headerRowDxfId="268" dataDxfId="267">
  <autoFilter ref="J7:P13" xr:uid="{00000000-0009-0000-0100-0000E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D00-000001000000}" name="Lu" dataDxfId="266"/>
    <tableColumn id="2" xr3:uid="{00000000-0010-0000-9D00-000002000000}" name="Ma" dataDxfId="265"/>
    <tableColumn id="3" xr3:uid="{00000000-0010-0000-9D00-000003000000}" name="Me" dataDxfId="264"/>
    <tableColumn id="4" xr3:uid="{00000000-0010-0000-9D00-000004000000}" name="Je" dataDxfId="263"/>
    <tableColumn id="5" xr3:uid="{00000000-0010-0000-9D00-000005000000}" name="Ve" dataDxfId="262"/>
    <tableColumn id="6" xr3:uid="{00000000-0010-0000-9D00-000006000000}" name="Sa" dataDxfId="261"/>
    <tableColumn id="7" xr3:uid="{00000000-0010-0000-9D00-000007000000}" name="Di" dataDxfId="26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4" xr:uid="{00000000-000C-0000-FFFF-FFFF9E000000}" name="Mars235" displayName="Mars235" ref="R7:X13" totalsRowShown="0" headerRowDxfId="259" dataDxfId="258">
  <autoFilter ref="R7:X13" xr:uid="{00000000-0009-0000-0100-0000E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E00-000001000000}" name="Lu" dataDxfId="257"/>
    <tableColumn id="2" xr3:uid="{00000000-0010-0000-9E00-000002000000}" name="Ma" dataDxfId="256"/>
    <tableColumn id="3" xr3:uid="{00000000-0010-0000-9E00-000003000000}" name="Me" dataDxfId="255"/>
    <tableColumn id="4" xr3:uid="{00000000-0010-0000-9E00-000004000000}" name="Je" dataDxfId="254"/>
    <tableColumn id="5" xr3:uid="{00000000-0010-0000-9E00-000005000000}" name="Ve" dataDxfId="253"/>
    <tableColumn id="6" xr3:uid="{00000000-0010-0000-9E00-000006000000}" name="Sa" dataDxfId="252"/>
    <tableColumn id="7" xr3:uid="{00000000-0010-0000-9E00-000007000000}" name="Di" dataDxfId="25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0F000000}" name="Avril92" displayName="Avril92" ref="B16:H22" totalsRowShown="0" headerRowDxfId="1582" dataDxfId="1581">
  <autoFilter ref="B16:H22" xr:uid="{00000000-0009-0000-0100-00005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F00-000001000000}" name="Lu" dataDxfId="1580"/>
    <tableColumn id="2" xr3:uid="{00000000-0010-0000-0F00-000002000000}" name="Ma" dataDxfId="1579"/>
    <tableColumn id="3" xr3:uid="{00000000-0010-0000-0F00-000003000000}" name="Me" dataDxfId="1578"/>
    <tableColumn id="4" xr3:uid="{00000000-0010-0000-0F00-000004000000}" name="Je" dataDxfId="1577"/>
    <tableColumn id="5" xr3:uid="{00000000-0010-0000-0F00-000005000000}" name="Ve" dataDxfId="1576"/>
    <tableColumn id="6" xr3:uid="{00000000-0010-0000-0F00-000006000000}" name="Sa" dataDxfId="1575"/>
    <tableColumn id="7" xr3:uid="{00000000-0010-0000-0F00-000007000000}" name="Di" dataDxfId="157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5" xr:uid="{00000000-000C-0000-FFFF-FFFF9F000000}" name="Avril236" displayName="Avril236" ref="B16:H22" totalsRowShown="0" headerRowDxfId="250" dataDxfId="249">
  <autoFilter ref="B16:H22" xr:uid="{00000000-0009-0000-0100-0000E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9F00-000001000000}" name="Lu" dataDxfId="248"/>
    <tableColumn id="2" xr3:uid="{00000000-0010-0000-9F00-000002000000}" name="Ma" dataDxfId="247"/>
    <tableColumn id="3" xr3:uid="{00000000-0010-0000-9F00-000003000000}" name="Me" dataDxfId="246"/>
    <tableColumn id="4" xr3:uid="{00000000-0010-0000-9F00-000004000000}" name="Je" dataDxfId="245"/>
    <tableColumn id="5" xr3:uid="{00000000-0010-0000-9F00-000005000000}" name="Ve" dataDxfId="244"/>
    <tableColumn id="6" xr3:uid="{00000000-0010-0000-9F00-000006000000}" name="Sa" dataDxfId="243"/>
    <tableColumn id="7" xr3:uid="{00000000-0010-0000-9F00-000007000000}" name="Di" dataDxfId="24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6" xr:uid="{00000000-000C-0000-FFFF-FFFFA0000000}" name="Août237" displayName="Août237" ref="J25:P31" totalsRowShown="0" headerRowDxfId="241" dataDxfId="240">
  <autoFilter ref="J25:P31" xr:uid="{00000000-0009-0000-0100-0000E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A000-000001000000}" name="Lu" dataDxfId="239"/>
    <tableColumn id="2" xr3:uid="{00000000-0010-0000-A000-000002000000}" name="Ma" dataDxfId="238"/>
    <tableColumn id="3" xr3:uid="{00000000-0010-0000-A000-000003000000}" name="Me" dataDxfId="237"/>
    <tableColumn id="4" xr3:uid="{00000000-0010-0000-A000-000004000000}" name="Je" dataDxfId="236"/>
    <tableColumn id="5" xr3:uid="{00000000-0010-0000-A000-000005000000}" name="Ve" dataDxfId="235"/>
    <tableColumn id="6" xr3:uid="{00000000-0010-0000-A000-000006000000}" name="Sa" dataDxfId="234"/>
    <tableColumn id="7" xr3:uid="{00000000-0010-0000-A000-000007000000}" name="Di" dataDxfId="23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7" xr:uid="{00000000-000C-0000-FFFF-FFFFA1000000}" name="Décembre238" displayName="Décembre238" ref="R34:X40" totalsRowShown="0" headerRowDxfId="232" dataDxfId="231">
  <autoFilter ref="R34:X40" xr:uid="{00000000-0009-0000-0100-0000E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A100-000001000000}" name="Lu" dataDxfId="230"/>
    <tableColumn id="2" xr3:uid="{00000000-0010-0000-A100-000002000000}" name="Ma" dataDxfId="229"/>
    <tableColumn id="3" xr3:uid="{00000000-0010-0000-A100-000003000000}" name="Me" dataDxfId="228"/>
    <tableColumn id="4" xr3:uid="{00000000-0010-0000-A100-000004000000}" name="Je" dataDxfId="227"/>
    <tableColumn id="5" xr3:uid="{00000000-0010-0000-A100-000005000000}" name="Ve" dataDxfId="226"/>
    <tableColumn id="6" xr3:uid="{00000000-0010-0000-A100-000006000000}" name="Sa" dataDxfId="225"/>
    <tableColumn id="7" xr3:uid="{00000000-0010-0000-A100-000007000000}" name="Di" dataDxfId="22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8" xr:uid="{00000000-000C-0000-FFFF-FFFFA2000000}" name="Novembre239" displayName="Novembre239" ref="J34:P40" totalsRowShown="0" headerRowDxfId="223" dataDxfId="222">
  <autoFilter ref="J34:P40" xr:uid="{00000000-0009-0000-0100-0000E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A200-000001000000}" name="Lu" dataDxfId="221"/>
    <tableColumn id="2" xr3:uid="{00000000-0010-0000-A200-000002000000}" name="Ma" dataDxfId="220"/>
    <tableColumn id="3" xr3:uid="{00000000-0010-0000-A200-000003000000}" name="Me" dataDxfId="219"/>
    <tableColumn id="4" xr3:uid="{00000000-0010-0000-A200-000004000000}" name="Je" dataDxfId="218"/>
    <tableColumn id="5" xr3:uid="{00000000-0010-0000-A200-000005000000}" name="Ve" dataDxfId="217"/>
    <tableColumn id="6" xr3:uid="{00000000-0010-0000-A200-000006000000}" name="Sa" dataDxfId="216"/>
    <tableColumn id="7" xr3:uid="{00000000-0010-0000-A200-000007000000}" name="Di" dataDxfId="21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9" xr:uid="{00000000-000C-0000-FFFF-FFFFA3000000}" name="Octobre240" displayName="Octobre240" ref="B34:H40" totalsRowShown="0" headerRowDxfId="214" dataDxfId="213">
  <autoFilter ref="B34:H40" xr:uid="{00000000-0009-0000-0100-0000E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A300-000001000000}" name="Lu" dataDxfId="212"/>
    <tableColumn id="2" xr3:uid="{00000000-0010-0000-A300-000002000000}" name="Ma" dataDxfId="211"/>
    <tableColumn id="3" xr3:uid="{00000000-0010-0000-A300-000003000000}" name="Me" dataDxfId="210"/>
    <tableColumn id="4" xr3:uid="{00000000-0010-0000-A300-000004000000}" name="Je" dataDxfId="209"/>
    <tableColumn id="5" xr3:uid="{00000000-0010-0000-A300-000005000000}" name="Ve" dataDxfId="208"/>
    <tableColumn id="6" xr3:uid="{00000000-0010-0000-A300-000006000000}" name="Sa" dataDxfId="207"/>
    <tableColumn id="7" xr3:uid="{00000000-0010-0000-A300-000007000000}" name="Di" dataDxfId="20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0" xr:uid="{00000000-000C-0000-FFFF-FFFFA4000000}" name="Septembre241" displayName="Septembre241" ref="R25:X31" totalsRowShown="0" headerRowDxfId="205" dataDxfId="204">
  <autoFilter ref="R25:X31" xr:uid="{00000000-0009-0000-0100-0000F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A400-000001000000}" name="Lu" dataDxfId="203"/>
    <tableColumn id="2" xr3:uid="{00000000-0010-0000-A400-000002000000}" name="Ma" dataDxfId="202"/>
    <tableColumn id="3" xr3:uid="{00000000-0010-0000-A400-000003000000}" name="Me" dataDxfId="201"/>
    <tableColumn id="4" xr3:uid="{00000000-0010-0000-A400-000004000000}" name="Je" dataDxfId="200"/>
    <tableColumn id="5" xr3:uid="{00000000-0010-0000-A400-000005000000}" name="Ve" dataDxfId="199"/>
    <tableColumn id="6" xr3:uid="{00000000-0010-0000-A400-000006000000}" name="Sa" dataDxfId="198"/>
    <tableColumn id="7" xr3:uid="{00000000-0010-0000-A400-000007000000}" name="Di" dataDxfId="19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1" xr:uid="{00000000-000C-0000-FFFF-FFFFA5000000}" name="Mai_242" displayName="Mai_242" ref="J16:P22" totalsRowShown="0" headerRowDxfId="196" dataDxfId="195" tableBorderDxfId="194">
  <autoFilter ref="J16:P22" xr:uid="{00000000-0009-0000-0100-0000F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A500-000001000000}" name="Lu" dataDxfId="193"/>
    <tableColumn id="2" xr3:uid="{00000000-0010-0000-A500-000002000000}" name="Ma" dataDxfId="192"/>
    <tableColumn id="3" xr3:uid="{00000000-0010-0000-A500-000003000000}" name="Me" dataDxfId="191"/>
    <tableColumn id="4" xr3:uid="{00000000-0010-0000-A500-000004000000}" name="Je" dataDxfId="190"/>
    <tableColumn id="5" xr3:uid="{00000000-0010-0000-A500-000005000000}" name="Ve" dataDxfId="189"/>
    <tableColumn id="6" xr3:uid="{00000000-0010-0000-A500-000006000000}" name="Sa" dataDxfId="188"/>
    <tableColumn id="7" xr3:uid="{00000000-0010-0000-A500-000007000000}" name="Di" dataDxfId="18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2" xr:uid="{00000000-000C-0000-FFFF-FFFFA6000000}" name="Juin243" displayName="Juin243" ref="R16:X22" totalsRowShown="0" headerRowDxfId="186" dataDxfId="185" tableBorderDxfId="184">
  <autoFilter ref="R16:X22" xr:uid="{00000000-0009-0000-0100-0000F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A600-000001000000}" name="Lu" dataDxfId="183"/>
    <tableColumn id="2" xr3:uid="{00000000-0010-0000-A600-000002000000}" name="Ma" dataDxfId="182"/>
    <tableColumn id="3" xr3:uid="{00000000-0010-0000-A600-000003000000}" name="Me" dataDxfId="181"/>
    <tableColumn id="4" xr3:uid="{00000000-0010-0000-A600-000004000000}" name="Je" dataDxfId="180"/>
    <tableColumn id="5" xr3:uid="{00000000-0010-0000-A600-000005000000}" name="Ve" dataDxfId="179"/>
    <tableColumn id="6" xr3:uid="{00000000-0010-0000-A600-000006000000}" name="Sa" dataDxfId="178"/>
    <tableColumn id="7" xr3:uid="{00000000-0010-0000-A600-000007000000}" name="Di" dataDxfId="17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1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3" xr:uid="{00000000-000C-0000-FFFF-FFFFA7000000}" name="Juillet244" displayName="Juillet244" ref="B25:H31" totalsRowShown="0" headerRowDxfId="176" dataDxfId="175">
  <autoFilter ref="B25:H31" xr:uid="{00000000-0009-0000-0100-0000F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A700-000001000000}" name="Lu" dataDxfId="174"/>
    <tableColumn id="2" xr3:uid="{00000000-0010-0000-A700-000002000000}" name="Ma" dataDxfId="173"/>
    <tableColumn id="3" xr3:uid="{00000000-0010-0000-A700-000003000000}" name="Me" dataDxfId="172"/>
    <tableColumn id="4" xr3:uid="{00000000-0010-0000-A700-000004000000}" name="Je" dataDxfId="171"/>
    <tableColumn id="5" xr3:uid="{00000000-0010-0000-A700-000005000000}" name="Ve" dataDxfId="170"/>
    <tableColumn id="6" xr3:uid="{00000000-0010-0000-A700-000006000000}" name="Sa" dataDxfId="169"/>
    <tableColumn id="7" xr3:uid="{00000000-0010-0000-A700-000007000000}" name="Di" dataDxfId="16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10000000}" name="Août93" displayName="Août93" ref="J25:P31" totalsRowShown="0" headerRowDxfId="1573" dataDxfId="1572">
  <autoFilter ref="J25:P31" xr:uid="{00000000-0009-0000-0100-00005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000-000001000000}" name="Lu" dataDxfId="1571"/>
    <tableColumn id="2" xr3:uid="{00000000-0010-0000-1000-000002000000}" name="Ma" dataDxfId="1570"/>
    <tableColumn id="3" xr3:uid="{00000000-0010-0000-1000-000003000000}" name="Me" dataDxfId="1569"/>
    <tableColumn id="4" xr3:uid="{00000000-0010-0000-1000-000004000000}" name="Je" dataDxfId="1568"/>
    <tableColumn id="5" xr3:uid="{00000000-0010-0000-1000-000005000000}" name="Ve" dataDxfId="1567"/>
    <tableColumn id="6" xr3:uid="{00000000-0010-0000-1000-000006000000}" name="Sa" dataDxfId="1566"/>
    <tableColumn id="7" xr3:uid="{00000000-0010-0000-1000-000007000000}" name="Di" dataDxfId="156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11000000}" name="Décembre94" displayName="Décembre94" ref="R34:X40" totalsRowShown="0" headerRowDxfId="1564" dataDxfId="1563">
  <autoFilter ref="R34:X40" xr:uid="{00000000-0009-0000-0100-00005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100-000001000000}" name="Lu" dataDxfId="1562"/>
    <tableColumn id="2" xr3:uid="{00000000-0010-0000-1100-000002000000}" name="Ma" dataDxfId="1561"/>
    <tableColumn id="3" xr3:uid="{00000000-0010-0000-1100-000003000000}" name="Me" dataDxfId="1560"/>
    <tableColumn id="4" xr3:uid="{00000000-0010-0000-1100-000004000000}" name="Je" dataDxfId="1559"/>
    <tableColumn id="5" xr3:uid="{00000000-0010-0000-1100-000005000000}" name="Ve" dataDxfId="1558"/>
    <tableColumn id="6" xr3:uid="{00000000-0010-0000-1100-000006000000}" name="Sa" dataDxfId="1557"/>
    <tableColumn id="7" xr3:uid="{00000000-0010-0000-1100-000007000000}" name="Di" dataDxfId="155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12000000}" name="Novembre95" displayName="Novembre95" ref="J34:P40" totalsRowShown="0" headerRowDxfId="1555" dataDxfId="1554">
  <autoFilter ref="J34:P40" xr:uid="{00000000-0009-0000-0100-00005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200-000001000000}" name="Lu" dataDxfId="1553"/>
    <tableColumn id="2" xr3:uid="{00000000-0010-0000-1200-000002000000}" name="Ma" dataDxfId="1552"/>
    <tableColumn id="3" xr3:uid="{00000000-0010-0000-1200-000003000000}" name="Me" dataDxfId="1551"/>
    <tableColumn id="4" xr3:uid="{00000000-0010-0000-1200-000004000000}" name="Je" dataDxfId="1550"/>
    <tableColumn id="5" xr3:uid="{00000000-0010-0000-1200-000005000000}" name="Ve" dataDxfId="1549"/>
    <tableColumn id="6" xr3:uid="{00000000-0010-0000-1200-000006000000}" name="Sa" dataDxfId="1548"/>
    <tableColumn id="7" xr3:uid="{00000000-0010-0000-1200-000007000000}" name="Di" dataDxfId="154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01000000}" name="Février78" displayName="Février78" ref="J7:P13" totalsRowShown="0" headerRowDxfId="1711" dataDxfId="1710">
  <autoFilter ref="J7:P13" xr:uid="{00000000-0009-0000-0100-00004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100-000001000000}" name="Lu" dataDxfId="1709"/>
    <tableColumn id="2" xr3:uid="{00000000-0010-0000-0100-000002000000}" name="Ma" dataDxfId="1708"/>
    <tableColumn id="3" xr3:uid="{00000000-0010-0000-0100-000003000000}" name="Me" dataDxfId="1707"/>
    <tableColumn id="4" xr3:uid="{00000000-0010-0000-0100-000004000000}" name="Je" dataDxfId="1706"/>
    <tableColumn id="5" xr3:uid="{00000000-0010-0000-0100-000005000000}" name="Ve" dataDxfId="1705"/>
    <tableColumn id="6" xr3:uid="{00000000-0010-0000-0100-000006000000}" name="Sa" dataDxfId="1704"/>
    <tableColumn id="7" xr3:uid="{00000000-0010-0000-0100-000007000000}" name="Di" dataDxfId="170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13000000}" name="Octobre96" displayName="Octobre96" ref="B34:H40" totalsRowShown="0" headerRowDxfId="1546" dataDxfId="1545">
  <autoFilter ref="B34:H40" xr:uid="{00000000-0009-0000-0100-00005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300-000001000000}" name="Lu" dataDxfId="1544"/>
    <tableColumn id="2" xr3:uid="{00000000-0010-0000-1300-000002000000}" name="Ma" dataDxfId="1543"/>
    <tableColumn id="3" xr3:uid="{00000000-0010-0000-1300-000003000000}" name="Me" dataDxfId="1542"/>
    <tableColumn id="4" xr3:uid="{00000000-0010-0000-1300-000004000000}" name="Je" dataDxfId="1541"/>
    <tableColumn id="5" xr3:uid="{00000000-0010-0000-1300-000005000000}" name="Ve" dataDxfId="1540"/>
    <tableColumn id="6" xr3:uid="{00000000-0010-0000-1300-000006000000}" name="Sa" dataDxfId="1539"/>
    <tableColumn id="7" xr3:uid="{00000000-0010-0000-1300-000007000000}" name="Di" dataDxfId="153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14000000}" name="Septembre97" displayName="Septembre97" ref="R25:X31" totalsRowShown="0" headerRowDxfId="1537" dataDxfId="1536">
  <autoFilter ref="R25:X31" xr:uid="{00000000-0009-0000-0100-00006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400-000001000000}" name="Lu" dataDxfId="1535"/>
    <tableColumn id="2" xr3:uid="{00000000-0010-0000-1400-000002000000}" name="Ma" dataDxfId="1534"/>
    <tableColumn id="3" xr3:uid="{00000000-0010-0000-1400-000003000000}" name="Me" dataDxfId="1533"/>
    <tableColumn id="4" xr3:uid="{00000000-0010-0000-1400-000004000000}" name="Je" dataDxfId="1532"/>
    <tableColumn id="5" xr3:uid="{00000000-0010-0000-1400-000005000000}" name="Ve" dataDxfId="1531"/>
    <tableColumn id="6" xr3:uid="{00000000-0010-0000-1400-000006000000}" name="Sa" dataDxfId="1530"/>
    <tableColumn id="7" xr3:uid="{00000000-0010-0000-1400-000007000000}" name="Di" dataDxfId="152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15000000}" name="Mai_98" displayName="Mai_98" ref="J16:P22" totalsRowShown="0" headerRowDxfId="1528" dataDxfId="1527" tableBorderDxfId="1526">
  <autoFilter ref="J16:P22" xr:uid="{00000000-0009-0000-0100-00006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500-000001000000}" name="Lu" dataDxfId="1525"/>
    <tableColumn id="2" xr3:uid="{00000000-0010-0000-1500-000002000000}" name="Ma" dataDxfId="1524"/>
    <tableColumn id="3" xr3:uid="{00000000-0010-0000-1500-000003000000}" name="Me" dataDxfId="1523"/>
    <tableColumn id="4" xr3:uid="{00000000-0010-0000-1500-000004000000}" name="Je" dataDxfId="1522"/>
    <tableColumn id="5" xr3:uid="{00000000-0010-0000-1500-000005000000}" name="Ve" dataDxfId="1521"/>
    <tableColumn id="6" xr3:uid="{00000000-0010-0000-1500-000006000000}" name="Sa" dataDxfId="1520"/>
    <tableColumn id="7" xr3:uid="{00000000-0010-0000-1500-000007000000}" name="Di" dataDxfId="151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16000000}" name="Juin99" displayName="Juin99" ref="R16:X22" totalsRowShown="0" headerRowDxfId="1518" dataDxfId="1517" tableBorderDxfId="1516">
  <autoFilter ref="R16:X22" xr:uid="{00000000-0009-0000-0100-00006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600-000001000000}" name="Lu" dataDxfId="1515"/>
    <tableColumn id="2" xr3:uid="{00000000-0010-0000-1600-000002000000}" name="Ma" dataDxfId="1514"/>
    <tableColumn id="3" xr3:uid="{00000000-0010-0000-1600-000003000000}" name="Me" dataDxfId="1513"/>
    <tableColumn id="4" xr3:uid="{00000000-0010-0000-1600-000004000000}" name="Je" dataDxfId="1512"/>
    <tableColumn id="5" xr3:uid="{00000000-0010-0000-1600-000005000000}" name="Ve" dataDxfId="1511"/>
    <tableColumn id="6" xr3:uid="{00000000-0010-0000-1600-000006000000}" name="Sa" dataDxfId="1510"/>
    <tableColumn id="7" xr3:uid="{00000000-0010-0000-1600-000007000000}" name="Di" dataDxfId="150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17000000}" name="Juillet100" displayName="Juillet100" ref="B25:H31" totalsRowShown="0" headerRowDxfId="1508" dataDxfId="1507">
  <autoFilter ref="B25:H31" xr:uid="{00000000-0009-0000-0100-00006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700-000001000000}" name="Lu" dataDxfId="1506"/>
    <tableColumn id="2" xr3:uid="{00000000-0010-0000-1700-000002000000}" name="Ma" dataDxfId="1505"/>
    <tableColumn id="3" xr3:uid="{00000000-0010-0000-1700-000003000000}" name="Me" dataDxfId="1504"/>
    <tableColumn id="4" xr3:uid="{00000000-0010-0000-1700-000004000000}" name="Je" dataDxfId="1503"/>
    <tableColumn id="5" xr3:uid="{00000000-0010-0000-1700-000005000000}" name="Ve" dataDxfId="1502"/>
    <tableColumn id="6" xr3:uid="{00000000-0010-0000-1700-000006000000}" name="Sa" dataDxfId="1501"/>
    <tableColumn id="7" xr3:uid="{00000000-0010-0000-1700-000007000000}" name="Di" dataDxfId="150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18000000}" name="Janvier101" displayName="Janvier101" ref="B7:H13" totalsRowShown="0" headerRowDxfId="1499" dataDxfId="1498" tableBorderDxfId="1497">
  <autoFilter ref="B7:H13" xr:uid="{00000000-0009-0000-0100-00006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800-000001000000}" name="Lu" dataDxfId="1496"/>
    <tableColumn id="2" xr3:uid="{00000000-0010-0000-1800-000002000000}" name="Ma" dataDxfId="1495"/>
    <tableColumn id="3" xr3:uid="{00000000-0010-0000-1800-000003000000}" name="Me" dataDxfId="1494"/>
    <tableColumn id="4" xr3:uid="{00000000-0010-0000-1800-000004000000}" name="Je" dataDxfId="1493"/>
    <tableColumn id="5" xr3:uid="{00000000-0010-0000-1800-000005000000}" name="Ve" dataDxfId="1492"/>
    <tableColumn id="6" xr3:uid="{00000000-0010-0000-1800-000006000000}" name="Sa" dataDxfId="1491"/>
    <tableColumn id="7" xr3:uid="{00000000-0010-0000-1800-000007000000}" name="Di" dataDxfId="149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00000000-000C-0000-FFFF-FFFF19000000}" name="Février102" displayName="Février102" ref="J7:P13" totalsRowShown="0" headerRowDxfId="1489" dataDxfId="1488">
  <autoFilter ref="J7:P13" xr:uid="{00000000-0009-0000-0100-00006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900-000001000000}" name="Lu" dataDxfId="1487"/>
    <tableColumn id="2" xr3:uid="{00000000-0010-0000-1900-000002000000}" name="Ma" dataDxfId="1486"/>
    <tableColumn id="3" xr3:uid="{00000000-0010-0000-1900-000003000000}" name="Me" dataDxfId="1485"/>
    <tableColumn id="4" xr3:uid="{00000000-0010-0000-1900-000004000000}" name="Je" dataDxfId="1484"/>
    <tableColumn id="5" xr3:uid="{00000000-0010-0000-1900-000005000000}" name="Ve" dataDxfId="1483"/>
    <tableColumn id="6" xr3:uid="{00000000-0010-0000-1900-000006000000}" name="Sa" dataDxfId="1482"/>
    <tableColumn id="7" xr3:uid="{00000000-0010-0000-1900-000007000000}" name="Di" dataDxfId="148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1A000000}" name="Mars103" displayName="Mars103" ref="R7:X13" totalsRowShown="0" headerRowDxfId="1480" dataDxfId="1479">
  <autoFilter ref="R7:X13" xr:uid="{00000000-0009-0000-0100-00006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A00-000001000000}" name="Lu" dataDxfId="1478"/>
    <tableColumn id="2" xr3:uid="{00000000-0010-0000-1A00-000002000000}" name="Ma" dataDxfId="1477"/>
    <tableColumn id="3" xr3:uid="{00000000-0010-0000-1A00-000003000000}" name="Me" dataDxfId="1476"/>
    <tableColumn id="4" xr3:uid="{00000000-0010-0000-1A00-000004000000}" name="Je" dataDxfId="1475"/>
    <tableColumn id="5" xr3:uid="{00000000-0010-0000-1A00-000005000000}" name="Ve" dataDxfId="1474"/>
    <tableColumn id="6" xr3:uid="{00000000-0010-0000-1A00-000006000000}" name="Sa" dataDxfId="1473"/>
    <tableColumn id="7" xr3:uid="{00000000-0010-0000-1A00-000007000000}" name="Di" dataDxfId="147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1B000000}" name="Avril104" displayName="Avril104" ref="B16:H22" totalsRowShown="0" headerRowDxfId="1471" dataDxfId="1470">
  <autoFilter ref="B16:H22" xr:uid="{00000000-0009-0000-0100-00006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B00-000001000000}" name="Lu" dataDxfId="1469"/>
    <tableColumn id="2" xr3:uid="{00000000-0010-0000-1B00-000002000000}" name="Ma" dataDxfId="1468"/>
    <tableColumn id="3" xr3:uid="{00000000-0010-0000-1B00-000003000000}" name="Me" dataDxfId="1467"/>
    <tableColumn id="4" xr3:uid="{00000000-0010-0000-1B00-000004000000}" name="Je" dataDxfId="1466"/>
    <tableColumn id="5" xr3:uid="{00000000-0010-0000-1B00-000005000000}" name="Ve" dataDxfId="1465"/>
    <tableColumn id="6" xr3:uid="{00000000-0010-0000-1B00-000006000000}" name="Sa" dataDxfId="1464"/>
    <tableColumn id="7" xr3:uid="{00000000-0010-0000-1B00-000007000000}" name="Di" dataDxfId="146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1C000000}" name="Août105" displayName="Août105" ref="J25:P31" totalsRowShown="0" headerRowDxfId="1462" dataDxfId="1461">
  <autoFilter ref="J25:P31" xr:uid="{00000000-0009-0000-0100-00006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C00-000001000000}" name="Lu" dataDxfId="1460"/>
    <tableColumn id="2" xr3:uid="{00000000-0010-0000-1C00-000002000000}" name="Ma" dataDxfId="1459"/>
    <tableColumn id="3" xr3:uid="{00000000-0010-0000-1C00-000003000000}" name="Me" dataDxfId="1458"/>
    <tableColumn id="4" xr3:uid="{00000000-0010-0000-1C00-000004000000}" name="Je" dataDxfId="1457"/>
    <tableColumn id="5" xr3:uid="{00000000-0010-0000-1C00-000005000000}" name="Ve" dataDxfId="1456"/>
    <tableColumn id="6" xr3:uid="{00000000-0010-0000-1C00-000006000000}" name="Sa" dataDxfId="1455"/>
    <tableColumn id="7" xr3:uid="{00000000-0010-0000-1C00-000007000000}" name="Di" dataDxfId="145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02000000}" name="Mars79" displayName="Mars79" ref="R7:X13" totalsRowShown="0" headerRowDxfId="1702" dataDxfId="1701">
  <autoFilter ref="R7:X13" xr:uid="{00000000-0009-0000-0100-00004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200-000001000000}" name="Lu" dataDxfId="1700"/>
    <tableColumn id="2" xr3:uid="{00000000-0010-0000-0200-000002000000}" name="Ma" dataDxfId="1699"/>
    <tableColumn id="3" xr3:uid="{00000000-0010-0000-0200-000003000000}" name="Me" dataDxfId="1698"/>
    <tableColumn id="4" xr3:uid="{00000000-0010-0000-0200-000004000000}" name="Je" dataDxfId="1697"/>
    <tableColumn id="5" xr3:uid="{00000000-0010-0000-0200-000005000000}" name="Ve" dataDxfId="1696"/>
    <tableColumn id="6" xr3:uid="{00000000-0010-0000-0200-000006000000}" name="Sa" dataDxfId="1695"/>
    <tableColumn id="7" xr3:uid="{00000000-0010-0000-0200-000007000000}" name="Di" dataDxfId="169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1D000000}" name="Décembre106" displayName="Décembre106" ref="R34:X40" totalsRowShown="0" headerRowDxfId="1453" dataDxfId="1452">
  <autoFilter ref="R34:X40" xr:uid="{00000000-0009-0000-0100-00006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D00-000001000000}" name="Lu" dataDxfId="1451"/>
    <tableColumn id="2" xr3:uid="{00000000-0010-0000-1D00-000002000000}" name="Ma" dataDxfId="1450"/>
    <tableColumn id="3" xr3:uid="{00000000-0010-0000-1D00-000003000000}" name="Me" dataDxfId="1449"/>
    <tableColumn id="4" xr3:uid="{00000000-0010-0000-1D00-000004000000}" name="Je" dataDxfId="1448"/>
    <tableColumn id="5" xr3:uid="{00000000-0010-0000-1D00-000005000000}" name="Ve" dataDxfId="1447"/>
    <tableColumn id="6" xr3:uid="{00000000-0010-0000-1D00-000006000000}" name="Sa" dataDxfId="1446"/>
    <tableColumn id="7" xr3:uid="{00000000-0010-0000-1D00-000007000000}" name="Di" dataDxfId="144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1E000000}" name="Novembre107" displayName="Novembre107" ref="J34:P40" totalsRowShown="0" headerRowDxfId="1444" dataDxfId="1443">
  <autoFilter ref="J34:P40" xr:uid="{00000000-0009-0000-0100-00006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E00-000001000000}" name="Lu" dataDxfId="1442"/>
    <tableColumn id="2" xr3:uid="{00000000-0010-0000-1E00-000002000000}" name="Ma" dataDxfId="1441"/>
    <tableColumn id="3" xr3:uid="{00000000-0010-0000-1E00-000003000000}" name="Me" dataDxfId="1440"/>
    <tableColumn id="4" xr3:uid="{00000000-0010-0000-1E00-000004000000}" name="Je" dataDxfId="1439"/>
    <tableColumn id="5" xr3:uid="{00000000-0010-0000-1E00-000005000000}" name="Ve" dataDxfId="1438"/>
    <tableColumn id="6" xr3:uid="{00000000-0010-0000-1E00-000006000000}" name="Sa" dataDxfId="1437"/>
    <tableColumn id="7" xr3:uid="{00000000-0010-0000-1E00-000007000000}" name="Di" dataDxfId="143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1F000000}" name="Octobre108" displayName="Octobre108" ref="B34:H40" totalsRowShown="0" headerRowDxfId="1435" dataDxfId="1434">
  <autoFilter ref="B34:H40" xr:uid="{00000000-0009-0000-0100-00006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1F00-000001000000}" name="Lu" dataDxfId="1433"/>
    <tableColumn id="2" xr3:uid="{00000000-0010-0000-1F00-000002000000}" name="Ma" dataDxfId="1432"/>
    <tableColumn id="3" xr3:uid="{00000000-0010-0000-1F00-000003000000}" name="Me" dataDxfId="1431"/>
    <tableColumn id="4" xr3:uid="{00000000-0010-0000-1F00-000004000000}" name="Je" dataDxfId="1430"/>
    <tableColumn id="5" xr3:uid="{00000000-0010-0000-1F00-000005000000}" name="Ve" dataDxfId="1429"/>
    <tableColumn id="6" xr3:uid="{00000000-0010-0000-1F00-000006000000}" name="Sa" dataDxfId="1428"/>
    <tableColumn id="7" xr3:uid="{00000000-0010-0000-1F00-000007000000}" name="Di" dataDxfId="142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20000000}" name="Septembre109" displayName="Septembre109" ref="R25:X31" totalsRowShown="0" headerRowDxfId="1426" dataDxfId="1425">
  <autoFilter ref="R25:X31" xr:uid="{00000000-0009-0000-0100-00006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000-000001000000}" name="Lu" dataDxfId="1424"/>
    <tableColumn id="2" xr3:uid="{00000000-0010-0000-2000-000002000000}" name="Ma" dataDxfId="1423"/>
    <tableColumn id="3" xr3:uid="{00000000-0010-0000-2000-000003000000}" name="Me" dataDxfId="1422"/>
    <tableColumn id="4" xr3:uid="{00000000-0010-0000-2000-000004000000}" name="Je" dataDxfId="1421"/>
    <tableColumn id="5" xr3:uid="{00000000-0010-0000-2000-000005000000}" name="Ve" dataDxfId="1420"/>
    <tableColumn id="6" xr3:uid="{00000000-0010-0000-2000-000006000000}" name="Sa" dataDxfId="1419"/>
    <tableColumn id="7" xr3:uid="{00000000-0010-0000-2000-000007000000}" name="Di" dataDxfId="141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21000000}" name="Mai_110" displayName="Mai_110" ref="J16:P22" totalsRowShown="0" headerRowDxfId="1417" dataDxfId="1416" tableBorderDxfId="1415">
  <autoFilter ref="J16:P22" xr:uid="{00000000-0009-0000-0100-00006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100-000001000000}" name="Lu" dataDxfId="1414"/>
    <tableColumn id="2" xr3:uid="{00000000-0010-0000-2100-000002000000}" name="Ma" dataDxfId="1413"/>
    <tableColumn id="3" xr3:uid="{00000000-0010-0000-2100-000003000000}" name="Me" dataDxfId="1412"/>
    <tableColumn id="4" xr3:uid="{00000000-0010-0000-2100-000004000000}" name="Je" dataDxfId="1411"/>
    <tableColumn id="5" xr3:uid="{00000000-0010-0000-2100-000005000000}" name="Ve" dataDxfId="1410"/>
    <tableColumn id="6" xr3:uid="{00000000-0010-0000-2100-000006000000}" name="Sa" dataDxfId="1409"/>
    <tableColumn id="7" xr3:uid="{00000000-0010-0000-2100-000007000000}" name="Di" dataDxfId="140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22000000}" name="Juin111" displayName="Juin111" ref="R16:X22" totalsRowShown="0" headerRowDxfId="1407" dataDxfId="1406" tableBorderDxfId="1405">
  <autoFilter ref="R16:X22" xr:uid="{00000000-0009-0000-0100-00006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200-000001000000}" name="Lu" dataDxfId="1404"/>
    <tableColumn id="2" xr3:uid="{00000000-0010-0000-2200-000002000000}" name="Ma" dataDxfId="1403"/>
    <tableColumn id="3" xr3:uid="{00000000-0010-0000-2200-000003000000}" name="Me" dataDxfId="1402"/>
    <tableColumn id="4" xr3:uid="{00000000-0010-0000-2200-000004000000}" name="Je" dataDxfId="1401"/>
    <tableColumn id="5" xr3:uid="{00000000-0010-0000-2200-000005000000}" name="Ve" dataDxfId="1400"/>
    <tableColumn id="6" xr3:uid="{00000000-0010-0000-2200-000006000000}" name="Sa" dataDxfId="1399"/>
    <tableColumn id="7" xr3:uid="{00000000-0010-0000-2200-000007000000}" name="Di" dataDxfId="139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23000000}" name="Juillet112" displayName="Juillet112" ref="B25:H31" totalsRowShown="0" headerRowDxfId="1397" dataDxfId="1396">
  <autoFilter ref="B25:H31" xr:uid="{00000000-0009-0000-0100-00006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300-000001000000}" name="Lu" dataDxfId="1395"/>
    <tableColumn id="2" xr3:uid="{00000000-0010-0000-2300-000002000000}" name="Ma" dataDxfId="1394"/>
    <tableColumn id="3" xr3:uid="{00000000-0010-0000-2300-000003000000}" name="Me" dataDxfId="1393"/>
    <tableColumn id="4" xr3:uid="{00000000-0010-0000-2300-000004000000}" name="Je" dataDxfId="1392"/>
    <tableColumn id="5" xr3:uid="{00000000-0010-0000-2300-000005000000}" name="Ve" dataDxfId="1391"/>
    <tableColumn id="6" xr3:uid="{00000000-0010-0000-2300-000006000000}" name="Sa" dataDxfId="1390"/>
    <tableColumn id="7" xr3:uid="{00000000-0010-0000-2300-000007000000}" name="Di" dataDxfId="138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24000000}" name="Janvier113" displayName="Janvier113" ref="B7:H13" totalsRowShown="0" headerRowDxfId="1388" dataDxfId="1387" tableBorderDxfId="1386">
  <autoFilter ref="B7:H13" xr:uid="{00000000-0009-0000-0100-00007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400-000001000000}" name="Lu" dataDxfId="1385"/>
    <tableColumn id="2" xr3:uid="{00000000-0010-0000-2400-000002000000}" name="Ma" dataDxfId="1384"/>
    <tableColumn id="3" xr3:uid="{00000000-0010-0000-2400-000003000000}" name="Me" dataDxfId="1383"/>
    <tableColumn id="4" xr3:uid="{00000000-0010-0000-2400-000004000000}" name="Je" dataDxfId="1382"/>
    <tableColumn id="5" xr3:uid="{00000000-0010-0000-2400-000005000000}" name="Ve" dataDxfId="1381"/>
    <tableColumn id="6" xr3:uid="{00000000-0010-0000-2400-000006000000}" name="Sa" dataDxfId="1380"/>
    <tableColumn id="7" xr3:uid="{00000000-0010-0000-2400-000007000000}" name="Di" dataDxfId="137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25000000}" name="Février114" displayName="Février114" ref="J7:P13" totalsRowShown="0" headerRowDxfId="1378" dataDxfId="1377">
  <autoFilter ref="J7:P13" xr:uid="{00000000-0009-0000-0100-00007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500-000001000000}" name="Lu" dataDxfId="1376"/>
    <tableColumn id="2" xr3:uid="{00000000-0010-0000-2500-000002000000}" name="Ma" dataDxfId="1375"/>
    <tableColumn id="3" xr3:uid="{00000000-0010-0000-2500-000003000000}" name="Me" dataDxfId="1374"/>
    <tableColumn id="4" xr3:uid="{00000000-0010-0000-2500-000004000000}" name="Je" dataDxfId="1373"/>
    <tableColumn id="5" xr3:uid="{00000000-0010-0000-2500-000005000000}" name="Ve" dataDxfId="1372"/>
    <tableColumn id="6" xr3:uid="{00000000-0010-0000-2500-000006000000}" name="Sa" dataDxfId="1371"/>
    <tableColumn id="7" xr3:uid="{00000000-0010-0000-2500-000007000000}" name="Di" dataDxfId="137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26000000}" name="Mars115" displayName="Mars115" ref="R7:X13" totalsRowShown="0" headerRowDxfId="1369" dataDxfId="1368">
  <autoFilter ref="R7:X13" xr:uid="{00000000-0009-0000-0100-00007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600-000001000000}" name="Lu" dataDxfId="1367"/>
    <tableColumn id="2" xr3:uid="{00000000-0010-0000-2600-000002000000}" name="Ma" dataDxfId="1366"/>
    <tableColumn id="3" xr3:uid="{00000000-0010-0000-2600-000003000000}" name="Me" dataDxfId="1365"/>
    <tableColumn id="4" xr3:uid="{00000000-0010-0000-2600-000004000000}" name="Je" dataDxfId="1364"/>
    <tableColumn id="5" xr3:uid="{00000000-0010-0000-2600-000005000000}" name="Ve" dataDxfId="1363"/>
    <tableColumn id="6" xr3:uid="{00000000-0010-0000-2600-000006000000}" name="Sa" dataDxfId="1362"/>
    <tableColumn id="7" xr3:uid="{00000000-0010-0000-2600-000007000000}" name="Di" dataDxfId="136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03000000}" name="Avril80" displayName="Avril80" ref="B16:H22" totalsRowShown="0" headerRowDxfId="1693" dataDxfId="1692">
  <autoFilter ref="B16:H22" xr:uid="{00000000-0009-0000-0100-00004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300-000001000000}" name="Lu" dataDxfId="1691"/>
    <tableColumn id="2" xr3:uid="{00000000-0010-0000-0300-000002000000}" name="Ma" dataDxfId="1690"/>
    <tableColumn id="3" xr3:uid="{00000000-0010-0000-0300-000003000000}" name="Me" dataDxfId="1689"/>
    <tableColumn id="4" xr3:uid="{00000000-0010-0000-0300-000004000000}" name="Je" dataDxfId="1688"/>
    <tableColumn id="5" xr3:uid="{00000000-0010-0000-0300-000005000000}" name="Ve" dataDxfId="1687"/>
    <tableColumn id="6" xr3:uid="{00000000-0010-0000-0300-000006000000}" name="Sa" dataDxfId="1686"/>
    <tableColumn id="7" xr3:uid="{00000000-0010-0000-0300-000007000000}" name="Di" dataDxfId="168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00000000-000C-0000-FFFF-FFFF27000000}" name="Avril116" displayName="Avril116" ref="B16:H22" totalsRowShown="0" headerRowDxfId="1360" dataDxfId="1359">
  <autoFilter ref="B16:H22" xr:uid="{00000000-0009-0000-0100-00007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700-000001000000}" name="Lu" dataDxfId="1358"/>
    <tableColumn id="2" xr3:uid="{00000000-0010-0000-2700-000002000000}" name="Ma" dataDxfId="1357"/>
    <tableColumn id="3" xr3:uid="{00000000-0010-0000-2700-000003000000}" name="Me" dataDxfId="1356"/>
    <tableColumn id="4" xr3:uid="{00000000-0010-0000-2700-000004000000}" name="Je" dataDxfId="1355"/>
    <tableColumn id="5" xr3:uid="{00000000-0010-0000-2700-000005000000}" name="Ve" dataDxfId="1354"/>
    <tableColumn id="6" xr3:uid="{00000000-0010-0000-2700-000006000000}" name="Sa" dataDxfId="1353"/>
    <tableColumn id="7" xr3:uid="{00000000-0010-0000-2700-000007000000}" name="Di" dataDxfId="135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00000000-000C-0000-FFFF-FFFF28000000}" name="Août117" displayName="Août117" ref="J25:P31" totalsRowShown="0" headerRowDxfId="1351" dataDxfId="1350">
  <autoFilter ref="J25:P31" xr:uid="{00000000-0009-0000-0100-00007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800-000001000000}" name="Lu" dataDxfId="1349"/>
    <tableColumn id="2" xr3:uid="{00000000-0010-0000-2800-000002000000}" name="Ma" dataDxfId="1348"/>
    <tableColumn id="3" xr3:uid="{00000000-0010-0000-2800-000003000000}" name="Me" dataDxfId="1347"/>
    <tableColumn id="4" xr3:uid="{00000000-0010-0000-2800-000004000000}" name="Je" dataDxfId="1346"/>
    <tableColumn id="5" xr3:uid="{00000000-0010-0000-2800-000005000000}" name="Ve" dataDxfId="1345"/>
    <tableColumn id="6" xr3:uid="{00000000-0010-0000-2800-000006000000}" name="Sa" dataDxfId="1344"/>
    <tableColumn id="7" xr3:uid="{00000000-0010-0000-2800-000007000000}" name="Di" dataDxfId="134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00000000-000C-0000-FFFF-FFFF29000000}" name="Décembre118" displayName="Décembre118" ref="R34:X40" totalsRowShown="0" headerRowDxfId="1342" dataDxfId="1341">
  <autoFilter ref="R34:X40" xr:uid="{00000000-0009-0000-0100-00007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900-000001000000}" name="Lu" dataDxfId="1340"/>
    <tableColumn id="2" xr3:uid="{00000000-0010-0000-2900-000002000000}" name="Ma" dataDxfId="1339"/>
    <tableColumn id="3" xr3:uid="{00000000-0010-0000-2900-000003000000}" name="Me" dataDxfId="1338"/>
    <tableColumn id="4" xr3:uid="{00000000-0010-0000-2900-000004000000}" name="Je" dataDxfId="1337"/>
    <tableColumn id="5" xr3:uid="{00000000-0010-0000-2900-000005000000}" name="Ve" dataDxfId="1336"/>
    <tableColumn id="6" xr3:uid="{00000000-0010-0000-2900-000006000000}" name="Sa" dataDxfId="1335"/>
    <tableColumn id="7" xr3:uid="{00000000-0010-0000-2900-000007000000}" name="Di" dataDxfId="133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00000000-000C-0000-FFFF-FFFF2A000000}" name="Novembre119" displayName="Novembre119" ref="J34:P40" totalsRowShown="0" headerRowDxfId="1333" dataDxfId="1332">
  <autoFilter ref="J34:P40" xr:uid="{00000000-0009-0000-0100-00007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A00-000001000000}" name="Lu" dataDxfId="1331"/>
    <tableColumn id="2" xr3:uid="{00000000-0010-0000-2A00-000002000000}" name="Ma" dataDxfId="1330"/>
    <tableColumn id="3" xr3:uid="{00000000-0010-0000-2A00-000003000000}" name="Me" dataDxfId="1329"/>
    <tableColumn id="4" xr3:uid="{00000000-0010-0000-2A00-000004000000}" name="Je" dataDxfId="1328"/>
    <tableColumn id="5" xr3:uid="{00000000-0010-0000-2A00-000005000000}" name="Ve" dataDxfId="1327"/>
    <tableColumn id="6" xr3:uid="{00000000-0010-0000-2A00-000006000000}" name="Sa" dataDxfId="1326"/>
    <tableColumn id="7" xr3:uid="{00000000-0010-0000-2A00-000007000000}" name="Di" dataDxfId="132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00000000-000C-0000-FFFF-FFFF2B000000}" name="Octobre120" displayName="Octobre120" ref="B34:H40" totalsRowShown="0" headerRowDxfId="1324" dataDxfId="1323">
  <autoFilter ref="B34:H40" xr:uid="{00000000-0009-0000-0100-00007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B00-000001000000}" name="Lu" dataDxfId="1322"/>
    <tableColumn id="2" xr3:uid="{00000000-0010-0000-2B00-000002000000}" name="Ma" dataDxfId="1321"/>
    <tableColumn id="3" xr3:uid="{00000000-0010-0000-2B00-000003000000}" name="Me" dataDxfId="1320"/>
    <tableColumn id="4" xr3:uid="{00000000-0010-0000-2B00-000004000000}" name="Je" dataDxfId="1319"/>
    <tableColumn id="5" xr3:uid="{00000000-0010-0000-2B00-000005000000}" name="Ve" dataDxfId="1318"/>
    <tableColumn id="6" xr3:uid="{00000000-0010-0000-2B00-000006000000}" name="Sa" dataDxfId="1317"/>
    <tableColumn id="7" xr3:uid="{00000000-0010-0000-2B00-000007000000}" name="Di" dataDxfId="131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00000000-000C-0000-FFFF-FFFF2C000000}" name="Septembre121" displayName="Septembre121" ref="R25:X31" totalsRowShown="0" headerRowDxfId="1315" dataDxfId="1314">
  <autoFilter ref="R25:X31" xr:uid="{00000000-0009-0000-0100-00007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C00-000001000000}" name="Lu" dataDxfId="1313"/>
    <tableColumn id="2" xr3:uid="{00000000-0010-0000-2C00-000002000000}" name="Ma" dataDxfId="1312"/>
    <tableColumn id="3" xr3:uid="{00000000-0010-0000-2C00-000003000000}" name="Me" dataDxfId="1311"/>
    <tableColumn id="4" xr3:uid="{00000000-0010-0000-2C00-000004000000}" name="Je" dataDxfId="1310"/>
    <tableColumn id="5" xr3:uid="{00000000-0010-0000-2C00-000005000000}" name="Ve" dataDxfId="1309"/>
    <tableColumn id="6" xr3:uid="{00000000-0010-0000-2C00-000006000000}" name="Sa" dataDxfId="1308"/>
    <tableColumn id="7" xr3:uid="{00000000-0010-0000-2C00-000007000000}" name="Di" dataDxfId="130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00000000-000C-0000-FFFF-FFFF2D000000}" name="Mai_122" displayName="Mai_122" ref="J16:P22" totalsRowShown="0" headerRowDxfId="1306" dataDxfId="1305" tableBorderDxfId="1304">
  <autoFilter ref="J16:P22" xr:uid="{00000000-0009-0000-0100-00007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D00-000001000000}" name="Lu" dataDxfId="1303"/>
    <tableColumn id="2" xr3:uid="{00000000-0010-0000-2D00-000002000000}" name="Ma" dataDxfId="1302"/>
    <tableColumn id="3" xr3:uid="{00000000-0010-0000-2D00-000003000000}" name="Me" dataDxfId="1301"/>
    <tableColumn id="4" xr3:uid="{00000000-0010-0000-2D00-000004000000}" name="Je" dataDxfId="1300"/>
    <tableColumn id="5" xr3:uid="{00000000-0010-0000-2D00-000005000000}" name="Ve" dataDxfId="1299"/>
    <tableColumn id="6" xr3:uid="{00000000-0010-0000-2D00-000006000000}" name="Sa" dataDxfId="1298"/>
    <tableColumn id="7" xr3:uid="{00000000-0010-0000-2D00-000007000000}" name="Di" dataDxfId="129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0000000-000C-0000-FFFF-FFFF2E000000}" name="Juin123" displayName="Juin123" ref="R16:X22" totalsRowShown="0" headerRowDxfId="1296" dataDxfId="1295" tableBorderDxfId="1294">
  <autoFilter ref="R16:X22" xr:uid="{00000000-0009-0000-0100-00007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E00-000001000000}" name="Lu" dataDxfId="1293"/>
    <tableColumn id="2" xr3:uid="{00000000-0010-0000-2E00-000002000000}" name="Ma" dataDxfId="1292"/>
    <tableColumn id="3" xr3:uid="{00000000-0010-0000-2E00-000003000000}" name="Me" dataDxfId="1291"/>
    <tableColumn id="4" xr3:uid="{00000000-0010-0000-2E00-000004000000}" name="Je" dataDxfId="1290"/>
    <tableColumn id="5" xr3:uid="{00000000-0010-0000-2E00-000005000000}" name="Ve" dataDxfId="1289"/>
    <tableColumn id="6" xr3:uid="{00000000-0010-0000-2E00-000006000000}" name="Sa" dataDxfId="1288"/>
    <tableColumn id="7" xr3:uid="{00000000-0010-0000-2E00-000007000000}" name="Di" dataDxfId="128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00000000-000C-0000-FFFF-FFFF2F000000}" name="Juillet124" displayName="Juillet124" ref="B25:H31" totalsRowShown="0" headerRowDxfId="1286" dataDxfId="1285">
  <autoFilter ref="B25:H31" xr:uid="{00000000-0009-0000-0100-00007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2F00-000001000000}" name="Lu" dataDxfId="1284"/>
    <tableColumn id="2" xr3:uid="{00000000-0010-0000-2F00-000002000000}" name="Ma" dataDxfId="1283"/>
    <tableColumn id="3" xr3:uid="{00000000-0010-0000-2F00-000003000000}" name="Me" dataDxfId="1282"/>
    <tableColumn id="4" xr3:uid="{00000000-0010-0000-2F00-000004000000}" name="Je" dataDxfId="1281"/>
    <tableColumn id="5" xr3:uid="{00000000-0010-0000-2F00-000005000000}" name="Ve" dataDxfId="1280"/>
    <tableColumn id="6" xr3:uid="{00000000-0010-0000-2F00-000006000000}" name="Sa" dataDxfId="1279"/>
    <tableColumn id="7" xr3:uid="{00000000-0010-0000-2F00-000007000000}" name="Di" dataDxfId="127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00000000-000C-0000-FFFF-FFFF30000000}" name="Janvier125" displayName="Janvier125" ref="B7:H13" totalsRowShown="0" headerRowDxfId="1277" dataDxfId="1276" tableBorderDxfId="1275">
  <autoFilter ref="B7:H13" xr:uid="{00000000-0009-0000-0100-00007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000-000001000000}" name="Lu" dataDxfId="1274"/>
    <tableColumn id="2" xr3:uid="{00000000-0010-0000-3000-000002000000}" name="Ma" dataDxfId="1273"/>
    <tableColumn id="3" xr3:uid="{00000000-0010-0000-3000-000003000000}" name="Me" dataDxfId="1272"/>
    <tableColumn id="4" xr3:uid="{00000000-0010-0000-3000-000004000000}" name="Je" dataDxfId="1271"/>
    <tableColumn id="5" xr3:uid="{00000000-0010-0000-3000-000005000000}" name="Ve" dataDxfId="1270"/>
    <tableColumn id="6" xr3:uid="{00000000-0010-0000-3000-000006000000}" name="Sa" dataDxfId="1269"/>
    <tableColumn id="7" xr3:uid="{00000000-0010-0000-3000-000007000000}" name="Di" dataDxfId="126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0000000-000C-0000-FFFF-FFFF04000000}" name="Août81" displayName="Août81" ref="J25:P31" totalsRowShown="0" headerRowDxfId="1684" dataDxfId="1683">
  <autoFilter ref="J25:P31" xr:uid="{00000000-0009-0000-0100-00005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400-000001000000}" name="Lu" dataDxfId="1682"/>
    <tableColumn id="2" xr3:uid="{00000000-0010-0000-0400-000002000000}" name="Ma" dataDxfId="1681"/>
    <tableColumn id="3" xr3:uid="{00000000-0010-0000-0400-000003000000}" name="Me" dataDxfId="1680"/>
    <tableColumn id="4" xr3:uid="{00000000-0010-0000-0400-000004000000}" name="Je" dataDxfId="1679"/>
    <tableColumn id="5" xr3:uid="{00000000-0010-0000-0400-000005000000}" name="Ve" dataDxfId="1678"/>
    <tableColumn id="6" xr3:uid="{00000000-0010-0000-0400-000006000000}" name="Sa" dataDxfId="1677"/>
    <tableColumn id="7" xr3:uid="{00000000-0010-0000-0400-000007000000}" name="Di" dataDxfId="167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00000000-000C-0000-FFFF-FFFF31000000}" name="Février126" displayName="Février126" ref="J7:P13" totalsRowShown="0" headerRowDxfId="1267" dataDxfId="1266">
  <autoFilter ref="J7:P13" xr:uid="{00000000-0009-0000-0100-00007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100-000001000000}" name="Lu" dataDxfId="1265"/>
    <tableColumn id="2" xr3:uid="{00000000-0010-0000-3100-000002000000}" name="Ma" dataDxfId="1264"/>
    <tableColumn id="3" xr3:uid="{00000000-0010-0000-3100-000003000000}" name="Me" dataDxfId="1263"/>
    <tableColumn id="4" xr3:uid="{00000000-0010-0000-3100-000004000000}" name="Je" dataDxfId="1262"/>
    <tableColumn id="5" xr3:uid="{00000000-0010-0000-3100-000005000000}" name="Ve" dataDxfId="1261"/>
    <tableColumn id="6" xr3:uid="{00000000-0010-0000-3100-000006000000}" name="Sa" dataDxfId="1260"/>
    <tableColumn id="7" xr3:uid="{00000000-0010-0000-3100-000007000000}" name="Di" dataDxfId="125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00000000-000C-0000-FFFF-FFFF32000000}" name="Mars127" displayName="Mars127" ref="R7:X13" totalsRowShown="0" headerRowDxfId="1258" dataDxfId="1257">
  <autoFilter ref="R7:X13" xr:uid="{00000000-0009-0000-0100-00007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200-000001000000}" name="Lu" dataDxfId="1256"/>
    <tableColumn id="2" xr3:uid="{00000000-0010-0000-3200-000002000000}" name="Ma" dataDxfId="1255"/>
    <tableColumn id="3" xr3:uid="{00000000-0010-0000-3200-000003000000}" name="Me" dataDxfId="1254"/>
    <tableColumn id="4" xr3:uid="{00000000-0010-0000-3200-000004000000}" name="Je" dataDxfId="1253"/>
    <tableColumn id="5" xr3:uid="{00000000-0010-0000-3200-000005000000}" name="Ve" dataDxfId="1252"/>
    <tableColumn id="6" xr3:uid="{00000000-0010-0000-3200-000006000000}" name="Sa" dataDxfId="1251"/>
    <tableColumn id="7" xr3:uid="{00000000-0010-0000-3200-000007000000}" name="Di" dataDxfId="125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00000000-000C-0000-FFFF-FFFF33000000}" name="Avril128" displayName="Avril128" ref="B16:H22" totalsRowShown="0" headerRowDxfId="1249" dataDxfId="1248">
  <autoFilter ref="B16:H22" xr:uid="{00000000-0009-0000-0100-00007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300-000001000000}" name="Lu" dataDxfId="1247"/>
    <tableColumn id="2" xr3:uid="{00000000-0010-0000-3300-000002000000}" name="Ma" dataDxfId="1246"/>
    <tableColumn id="3" xr3:uid="{00000000-0010-0000-3300-000003000000}" name="Me" dataDxfId="1245"/>
    <tableColumn id="4" xr3:uid="{00000000-0010-0000-3300-000004000000}" name="Je" dataDxfId="1244"/>
    <tableColumn id="5" xr3:uid="{00000000-0010-0000-3300-000005000000}" name="Ve" dataDxfId="1243"/>
    <tableColumn id="6" xr3:uid="{00000000-0010-0000-3300-000006000000}" name="Sa" dataDxfId="1242"/>
    <tableColumn id="7" xr3:uid="{00000000-0010-0000-3300-000007000000}" name="Di" dataDxfId="124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00000000-000C-0000-FFFF-FFFF34000000}" name="Août129" displayName="Août129" ref="J25:P31" totalsRowShown="0" headerRowDxfId="1240" dataDxfId="1239">
  <autoFilter ref="J25:P31" xr:uid="{00000000-0009-0000-0100-00008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400-000001000000}" name="Lu" dataDxfId="1238"/>
    <tableColumn id="2" xr3:uid="{00000000-0010-0000-3400-000002000000}" name="Ma" dataDxfId="1237"/>
    <tableColumn id="3" xr3:uid="{00000000-0010-0000-3400-000003000000}" name="Me" dataDxfId="1236"/>
    <tableColumn id="4" xr3:uid="{00000000-0010-0000-3400-000004000000}" name="Je" dataDxfId="1235"/>
    <tableColumn id="5" xr3:uid="{00000000-0010-0000-3400-000005000000}" name="Ve" dataDxfId="1234"/>
    <tableColumn id="6" xr3:uid="{00000000-0010-0000-3400-000006000000}" name="Sa" dataDxfId="1233"/>
    <tableColumn id="7" xr3:uid="{00000000-0010-0000-3400-000007000000}" name="Di" dataDxfId="123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00000000-000C-0000-FFFF-FFFF35000000}" name="Décembre130" displayName="Décembre130" ref="R34:X40" totalsRowShown="0" headerRowDxfId="1231" dataDxfId="1230">
  <autoFilter ref="R34:X40" xr:uid="{00000000-0009-0000-0100-00008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500-000001000000}" name="Lu" dataDxfId="1229"/>
    <tableColumn id="2" xr3:uid="{00000000-0010-0000-3500-000002000000}" name="Ma" dataDxfId="1228"/>
    <tableColumn id="3" xr3:uid="{00000000-0010-0000-3500-000003000000}" name="Me" dataDxfId="1227"/>
    <tableColumn id="4" xr3:uid="{00000000-0010-0000-3500-000004000000}" name="Je" dataDxfId="1226"/>
    <tableColumn id="5" xr3:uid="{00000000-0010-0000-3500-000005000000}" name="Ve" dataDxfId="1225"/>
    <tableColumn id="6" xr3:uid="{00000000-0010-0000-3500-000006000000}" name="Sa" dataDxfId="1224"/>
    <tableColumn id="7" xr3:uid="{00000000-0010-0000-3500-000007000000}" name="Di" dataDxfId="122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00000000-000C-0000-FFFF-FFFF36000000}" name="Novembre131" displayName="Novembre131" ref="J34:P40" totalsRowShown="0" headerRowDxfId="1222" dataDxfId="1221">
  <autoFilter ref="J34:P40" xr:uid="{00000000-0009-0000-0100-00008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600-000001000000}" name="Lu" dataDxfId="1220"/>
    <tableColumn id="2" xr3:uid="{00000000-0010-0000-3600-000002000000}" name="Ma" dataDxfId="1219"/>
    <tableColumn id="3" xr3:uid="{00000000-0010-0000-3600-000003000000}" name="Me" dataDxfId="1218"/>
    <tableColumn id="4" xr3:uid="{00000000-0010-0000-3600-000004000000}" name="Je" dataDxfId="1217"/>
    <tableColumn id="5" xr3:uid="{00000000-0010-0000-3600-000005000000}" name="Ve" dataDxfId="1216"/>
    <tableColumn id="6" xr3:uid="{00000000-0010-0000-3600-000006000000}" name="Sa" dataDxfId="1215"/>
    <tableColumn id="7" xr3:uid="{00000000-0010-0000-3600-000007000000}" name="Di" dataDxfId="121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00000000-000C-0000-FFFF-FFFF37000000}" name="Octobre132" displayName="Octobre132" ref="B34:H40" totalsRowShown="0" headerRowDxfId="1213" dataDxfId="1212">
  <autoFilter ref="B34:H40" xr:uid="{00000000-0009-0000-0100-00008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700-000001000000}" name="Lu" dataDxfId="1211"/>
    <tableColumn id="2" xr3:uid="{00000000-0010-0000-3700-000002000000}" name="Ma" dataDxfId="1210"/>
    <tableColumn id="3" xr3:uid="{00000000-0010-0000-3700-000003000000}" name="Me" dataDxfId="1209"/>
    <tableColumn id="4" xr3:uid="{00000000-0010-0000-3700-000004000000}" name="Je" dataDxfId="1208"/>
    <tableColumn id="5" xr3:uid="{00000000-0010-0000-3700-000005000000}" name="Ve" dataDxfId="1207"/>
    <tableColumn id="6" xr3:uid="{00000000-0010-0000-3700-000006000000}" name="Sa" dataDxfId="1206"/>
    <tableColumn id="7" xr3:uid="{00000000-0010-0000-3700-000007000000}" name="Di" dataDxfId="120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0000000-000C-0000-FFFF-FFFF38000000}" name="Septembre133" displayName="Septembre133" ref="R25:X31" totalsRowShown="0" headerRowDxfId="1204" dataDxfId="1203">
  <autoFilter ref="R25:X31" xr:uid="{00000000-0009-0000-0100-00008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800-000001000000}" name="Lu" dataDxfId="1202"/>
    <tableColumn id="2" xr3:uid="{00000000-0010-0000-3800-000002000000}" name="Ma" dataDxfId="1201"/>
    <tableColumn id="3" xr3:uid="{00000000-0010-0000-3800-000003000000}" name="Me" dataDxfId="1200"/>
    <tableColumn id="4" xr3:uid="{00000000-0010-0000-3800-000004000000}" name="Je" dataDxfId="1199"/>
    <tableColumn id="5" xr3:uid="{00000000-0010-0000-3800-000005000000}" name="Ve" dataDxfId="1198"/>
    <tableColumn id="6" xr3:uid="{00000000-0010-0000-3800-000006000000}" name="Sa" dataDxfId="1197"/>
    <tableColumn id="7" xr3:uid="{00000000-0010-0000-3800-000007000000}" name="Di" dataDxfId="119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00000000-000C-0000-FFFF-FFFF39000000}" name="Mai_134" displayName="Mai_134" ref="J16:P22" totalsRowShown="0" headerRowDxfId="1195" dataDxfId="1194" tableBorderDxfId="1193">
  <autoFilter ref="J16:P22" xr:uid="{00000000-0009-0000-0100-00008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900-000001000000}" name="Lu" dataDxfId="1192"/>
    <tableColumn id="2" xr3:uid="{00000000-0010-0000-3900-000002000000}" name="Ma" dataDxfId="1191"/>
    <tableColumn id="3" xr3:uid="{00000000-0010-0000-3900-000003000000}" name="Me" dataDxfId="1190"/>
    <tableColumn id="4" xr3:uid="{00000000-0010-0000-3900-000004000000}" name="Je" dataDxfId="1189"/>
    <tableColumn id="5" xr3:uid="{00000000-0010-0000-3900-000005000000}" name="Ve" dataDxfId="1188"/>
    <tableColumn id="6" xr3:uid="{00000000-0010-0000-3900-000006000000}" name="Sa" dataDxfId="1187"/>
    <tableColumn id="7" xr3:uid="{00000000-0010-0000-3900-000007000000}" name="Di" dataDxfId="118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00000000-000C-0000-FFFF-FFFF3A000000}" name="Juin135" displayName="Juin135" ref="R16:X22" totalsRowShown="0" headerRowDxfId="1185" dataDxfId="1184" tableBorderDxfId="1183">
  <autoFilter ref="R16:X22" xr:uid="{00000000-0009-0000-0100-00008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A00-000001000000}" name="Lu" dataDxfId="1182"/>
    <tableColumn id="2" xr3:uid="{00000000-0010-0000-3A00-000002000000}" name="Ma" dataDxfId="1181"/>
    <tableColumn id="3" xr3:uid="{00000000-0010-0000-3A00-000003000000}" name="Me" dataDxfId="1180"/>
    <tableColumn id="4" xr3:uid="{00000000-0010-0000-3A00-000004000000}" name="Je" dataDxfId="1179"/>
    <tableColumn id="5" xr3:uid="{00000000-0010-0000-3A00-000005000000}" name="Ve" dataDxfId="1178"/>
    <tableColumn id="6" xr3:uid="{00000000-0010-0000-3A00-000006000000}" name="Sa" dataDxfId="1177"/>
    <tableColumn id="7" xr3:uid="{00000000-0010-0000-3A00-000007000000}" name="Di" dataDxfId="117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05000000}" name="Décembre82" displayName="Décembre82" ref="R34:X40" totalsRowShown="0" headerRowDxfId="1675" dataDxfId="1674">
  <autoFilter ref="R34:X40" xr:uid="{00000000-0009-0000-0100-00005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500-000001000000}" name="Lu" dataDxfId="1673"/>
    <tableColumn id="2" xr3:uid="{00000000-0010-0000-0500-000002000000}" name="Ma" dataDxfId="1672"/>
    <tableColumn id="3" xr3:uid="{00000000-0010-0000-0500-000003000000}" name="Me" dataDxfId="1671"/>
    <tableColumn id="4" xr3:uid="{00000000-0010-0000-0500-000004000000}" name="Je" dataDxfId="1670"/>
    <tableColumn id="5" xr3:uid="{00000000-0010-0000-0500-000005000000}" name="Ve" dataDxfId="1669"/>
    <tableColumn id="6" xr3:uid="{00000000-0010-0000-0500-000006000000}" name="Sa" dataDxfId="1668"/>
    <tableColumn id="7" xr3:uid="{00000000-0010-0000-0500-000007000000}" name="Di" dataDxfId="166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00000000-000C-0000-FFFF-FFFF3B000000}" name="Juillet136" displayName="Juillet136" ref="B25:H31" totalsRowShown="0" headerRowDxfId="1175" dataDxfId="1174">
  <autoFilter ref="B25:H31" xr:uid="{00000000-0009-0000-0100-00008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B00-000001000000}" name="Lu" dataDxfId="1173"/>
    <tableColumn id="2" xr3:uid="{00000000-0010-0000-3B00-000002000000}" name="Ma" dataDxfId="1172"/>
    <tableColumn id="3" xr3:uid="{00000000-0010-0000-3B00-000003000000}" name="Me" dataDxfId="1171"/>
    <tableColumn id="4" xr3:uid="{00000000-0010-0000-3B00-000004000000}" name="Je" dataDxfId="1170"/>
    <tableColumn id="5" xr3:uid="{00000000-0010-0000-3B00-000005000000}" name="Ve" dataDxfId="1169"/>
    <tableColumn id="6" xr3:uid="{00000000-0010-0000-3B00-000006000000}" name="Sa" dataDxfId="1168"/>
    <tableColumn id="7" xr3:uid="{00000000-0010-0000-3B00-000007000000}" name="Di" dataDxfId="116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00000000-000C-0000-FFFF-FFFF3C000000}" name="Janvier137" displayName="Janvier137" ref="B7:H13" totalsRowShown="0" headerRowDxfId="1166" dataDxfId="1165" tableBorderDxfId="1164">
  <autoFilter ref="B7:H13" xr:uid="{00000000-0009-0000-0100-00008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C00-000001000000}" name="Lu" dataDxfId="1163"/>
    <tableColumn id="2" xr3:uid="{00000000-0010-0000-3C00-000002000000}" name="Ma" dataDxfId="1162"/>
    <tableColumn id="3" xr3:uid="{00000000-0010-0000-3C00-000003000000}" name="Me" dataDxfId="1161"/>
    <tableColumn id="4" xr3:uid="{00000000-0010-0000-3C00-000004000000}" name="Je" dataDxfId="1160"/>
    <tableColumn id="5" xr3:uid="{00000000-0010-0000-3C00-000005000000}" name="Ve" dataDxfId="1159"/>
    <tableColumn id="6" xr3:uid="{00000000-0010-0000-3C00-000006000000}" name="Sa" dataDxfId="1158"/>
    <tableColumn id="7" xr3:uid="{00000000-0010-0000-3C00-000007000000}" name="Di" dataDxfId="115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00000000-000C-0000-FFFF-FFFF3D000000}" name="Février138" displayName="Février138" ref="J7:P13" totalsRowShown="0" headerRowDxfId="1156" dataDxfId="1155">
  <autoFilter ref="J7:P13" xr:uid="{00000000-0009-0000-0100-00008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D00-000001000000}" name="Lu" dataDxfId="1154"/>
    <tableColumn id="2" xr3:uid="{00000000-0010-0000-3D00-000002000000}" name="Ma" dataDxfId="1153"/>
    <tableColumn id="3" xr3:uid="{00000000-0010-0000-3D00-000003000000}" name="Me" dataDxfId="1152"/>
    <tableColumn id="4" xr3:uid="{00000000-0010-0000-3D00-000004000000}" name="Je" dataDxfId="1151"/>
    <tableColumn id="5" xr3:uid="{00000000-0010-0000-3D00-000005000000}" name="Ve" dataDxfId="1150"/>
    <tableColumn id="6" xr3:uid="{00000000-0010-0000-3D00-000006000000}" name="Sa" dataDxfId="1149"/>
    <tableColumn id="7" xr3:uid="{00000000-0010-0000-3D00-000007000000}" name="Di" dataDxfId="114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00000000-000C-0000-FFFF-FFFF3E000000}" name="Mars139" displayName="Mars139" ref="R7:X13" totalsRowShown="0" headerRowDxfId="1147" dataDxfId="1146">
  <autoFilter ref="R7:X13" xr:uid="{00000000-0009-0000-0100-00008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E00-000001000000}" name="Lu" dataDxfId="1145"/>
    <tableColumn id="2" xr3:uid="{00000000-0010-0000-3E00-000002000000}" name="Ma" dataDxfId="1144"/>
    <tableColumn id="3" xr3:uid="{00000000-0010-0000-3E00-000003000000}" name="Me" dataDxfId="1143"/>
    <tableColumn id="4" xr3:uid="{00000000-0010-0000-3E00-000004000000}" name="Je" dataDxfId="1142"/>
    <tableColumn id="5" xr3:uid="{00000000-0010-0000-3E00-000005000000}" name="Ve" dataDxfId="1141"/>
    <tableColumn id="6" xr3:uid="{00000000-0010-0000-3E00-000006000000}" name="Sa" dataDxfId="1140"/>
    <tableColumn id="7" xr3:uid="{00000000-0010-0000-3E00-000007000000}" name="Di" dataDxfId="113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000000-000C-0000-FFFF-FFFF3F000000}" name="Avril140" displayName="Avril140" ref="B16:H22" totalsRowShown="0" headerRowDxfId="1138" dataDxfId="1137">
  <autoFilter ref="B16:H22" xr:uid="{00000000-0009-0000-0100-00008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3F00-000001000000}" name="Lu" dataDxfId="1136"/>
    <tableColumn id="2" xr3:uid="{00000000-0010-0000-3F00-000002000000}" name="Ma" dataDxfId="1135"/>
    <tableColumn id="3" xr3:uid="{00000000-0010-0000-3F00-000003000000}" name="Me" dataDxfId="1134"/>
    <tableColumn id="4" xr3:uid="{00000000-0010-0000-3F00-000004000000}" name="Je" dataDxfId="1133"/>
    <tableColumn id="5" xr3:uid="{00000000-0010-0000-3F00-000005000000}" name="Ve" dataDxfId="1132"/>
    <tableColumn id="6" xr3:uid="{00000000-0010-0000-3F00-000006000000}" name="Sa" dataDxfId="1131"/>
    <tableColumn id="7" xr3:uid="{00000000-0010-0000-3F00-000007000000}" name="Di" dataDxfId="113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00000000-000C-0000-FFFF-FFFF40000000}" name="Août141" displayName="Août141" ref="J25:P31" totalsRowShown="0" headerRowDxfId="1129" dataDxfId="1128">
  <autoFilter ref="J25:P31" xr:uid="{00000000-0009-0000-0100-00008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000-000001000000}" name="Lu" dataDxfId="1127"/>
    <tableColumn id="2" xr3:uid="{00000000-0010-0000-4000-000002000000}" name="Ma" dataDxfId="1126"/>
    <tableColumn id="3" xr3:uid="{00000000-0010-0000-4000-000003000000}" name="Me" dataDxfId="1125"/>
    <tableColumn id="4" xr3:uid="{00000000-0010-0000-4000-000004000000}" name="Je" dataDxfId="1124"/>
    <tableColumn id="5" xr3:uid="{00000000-0010-0000-4000-000005000000}" name="Ve" dataDxfId="1123"/>
    <tableColumn id="6" xr3:uid="{00000000-0010-0000-4000-000006000000}" name="Sa" dataDxfId="1122"/>
    <tableColumn id="7" xr3:uid="{00000000-0010-0000-4000-000007000000}" name="Di" dataDxfId="112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00000000-000C-0000-FFFF-FFFF41000000}" name="Décembre142" displayName="Décembre142" ref="R34:X40" totalsRowShown="0" headerRowDxfId="1120" dataDxfId="1119">
  <autoFilter ref="R34:X40" xr:uid="{00000000-0009-0000-0100-00008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100-000001000000}" name="Lu" dataDxfId="1118"/>
    <tableColumn id="2" xr3:uid="{00000000-0010-0000-4100-000002000000}" name="Ma" dataDxfId="1117"/>
    <tableColumn id="3" xr3:uid="{00000000-0010-0000-4100-000003000000}" name="Me" dataDxfId="1116"/>
    <tableColumn id="4" xr3:uid="{00000000-0010-0000-4100-000004000000}" name="Je" dataDxfId="1115"/>
    <tableColumn id="5" xr3:uid="{00000000-0010-0000-4100-000005000000}" name="Ve" dataDxfId="1114"/>
    <tableColumn id="6" xr3:uid="{00000000-0010-0000-4100-000006000000}" name="Sa" dataDxfId="1113"/>
    <tableColumn id="7" xr3:uid="{00000000-0010-0000-4100-000007000000}" name="Di" dataDxfId="111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00000000-000C-0000-FFFF-FFFF42000000}" name="Novembre143" displayName="Novembre143" ref="J34:P40" totalsRowShown="0" headerRowDxfId="1111" dataDxfId="1110">
  <autoFilter ref="J34:P40" xr:uid="{00000000-0009-0000-0100-00008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200-000001000000}" name="Lu" dataDxfId="1109"/>
    <tableColumn id="2" xr3:uid="{00000000-0010-0000-4200-000002000000}" name="Ma" dataDxfId="1108"/>
    <tableColumn id="3" xr3:uid="{00000000-0010-0000-4200-000003000000}" name="Me" dataDxfId="1107"/>
    <tableColumn id="4" xr3:uid="{00000000-0010-0000-4200-000004000000}" name="Je" dataDxfId="1106"/>
    <tableColumn id="5" xr3:uid="{00000000-0010-0000-4200-000005000000}" name="Ve" dataDxfId="1105"/>
    <tableColumn id="6" xr3:uid="{00000000-0010-0000-4200-000006000000}" name="Sa" dataDxfId="1104"/>
    <tableColumn id="7" xr3:uid="{00000000-0010-0000-4200-000007000000}" name="Di" dataDxfId="110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00000000-000C-0000-FFFF-FFFF43000000}" name="Octobre144" displayName="Octobre144" ref="B34:H40" totalsRowShown="0" headerRowDxfId="1102" dataDxfId="1101">
  <autoFilter ref="B34:H40" xr:uid="{00000000-0009-0000-0100-00008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300-000001000000}" name="Lu" dataDxfId="1100"/>
    <tableColumn id="2" xr3:uid="{00000000-0010-0000-4300-000002000000}" name="Ma" dataDxfId="1099"/>
    <tableColumn id="3" xr3:uid="{00000000-0010-0000-4300-000003000000}" name="Me" dataDxfId="1098"/>
    <tableColumn id="4" xr3:uid="{00000000-0010-0000-4300-000004000000}" name="Je" dataDxfId="1097"/>
    <tableColumn id="5" xr3:uid="{00000000-0010-0000-4300-000005000000}" name="Ve" dataDxfId="1096"/>
    <tableColumn id="6" xr3:uid="{00000000-0010-0000-4300-000006000000}" name="Sa" dataDxfId="1095"/>
    <tableColumn id="7" xr3:uid="{00000000-0010-0000-4300-000007000000}" name="Di" dataDxfId="109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00000000-000C-0000-FFFF-FFFF44000000}" name="Septembre145" displayName="Septembre145" ref="R25:X31" totalsRowShown="0" headerRowDxfId="1093" dataDxfId="1092">
  <autoFilter ref="R25:X31" xr:uid="{00000000-0009-0000-0100-00009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400-000001000000}" name="Lu" dataDxfId="1091"/>
    <tableColumn id="2" xr3:uid="{00000000-0010-0000-4400-000002000000}" name="Ma" dataDxfId="1090"/>
    <tableColumn id="3" xr3:uid="{00000000-0010-0000-4400-000003000000}" name="Me" dataDxfId="1089"/>
    <tableColumn id="4" xr3:uid="{00000000-0010-0000-4400-000004000000}" name="Je" dataDxfId="1088"/>
    <tableColumn id="5" xr3:uid="{00000000-0010-0000-4400-000005000000}" name="Ve" dataDxfId="1087"/>
    <tableColumn id="6" xr3:uid="{00000000-0010-0000-4400-000006000000}" name="Sa" dataDxfId="1086"/>
    <tableColumn id="7" xr3:uid="{00000000-0010-0000-4400-000007000000}" name="Di" dataDxfId="108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06000000}" name="Novembre83" displayName="Novembre83" ref="J34:P40" totalsRowShown="0" headerRowDxfId="1666" dataDxfId="1665">
  <autoFilter ref="J34:P40" xr:uid="{00000000-0009-0000-0100-00005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600-000001000000}" name="Lu" dataDxfId="1664"/>
    <tableColumn id="2" xr3:uid="{00000000-0010-0000-0600-000002000000}" name="Ma" dataDxfId="1663"/>
    <tableColumn id="3" xr3:uid="{00000000-0010-0000-0600-000003000000}" name="Me" dataDxfId="1662"/>
    <tableColumn id="4" xr3:uid="{00000000-0010-0000-0600-000004000000}" name="Je" dataDxfId="1661"/>
    <tableColumn id="5" xr3:uid="{00000000-0010-0000-0600-000005000000}" name="Ve" dataDxfId="1660"/>
    <tableColumn id="6" xr3:uid="{00000000-0010-0000-0600-000006000000}" name="Sa" dataDxfId="1659"/>
    <tableColumn id="7" xr3:uid="{00000000-0010-0000-0600-000007000000}" name="Di" dataDxfId="165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00000000-000C-0000-FFFF-FFFF45000000}" name="Mai_146" displayName="Mai_146" ref="J16:P22" totalsRowShown="0" headerRowDxfId="1084" dataDxfId="1083" tableBorderDxfId="1082">
  <autoFilter ref="J16:P22" xr:uid="{00000000-0009-0000-0100-00009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500-000001000000}" name="Lu" dataDxfId="1081"/>
    <tableColumn id="2" xr3:uid="{00000000-0010-0000-4500-000002000000}" name="Ma" dataDxfId="1080"/>
    <tableColumn id="3" xr3:uid="{00000000-0010-0000-4500-000003000000}" name="Me" dataDxfId="1079"/>
    <tableColumn id="4" xr3:uid="{00000000-0010-0000-4500-000004000000}" name="Je" dataDxfId="1078"/>
    <tableColumn id="5" xr3:uid="{00000000-0010-0000-4500-000005000000}" name="Ve" dataDxfId="1077"/>
    <tableColumn id="6" xr3:uid="{00000000-0010-0000-4500-000006000000}" name="Sa" dataDxfId="1076"/>
    <tableColumn id="7" xr3:uid="{00000000-0010-0000-4500-000007000000}" name="Di" dataDxfId="107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00000000-000C-0000-FFFF-FFFF46000000}" name="Juin147" displayName="Juin147" ref="R16:X22" totalsRowShown="0" headerRowDxfId="1074" dataDxfId="1073" tableBorderDxfId="1072">
  <autoFilter ref="R16:X22" xr:uid="{00000000-0009-0000-0100-00009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600-000001000000}" name="Lu" dataDxfId="1071"/>
    <tableColumn id="2" xr3:uid="{00000000-0010-0000-4600-000002000000}" name="Ma" dataDxfId="1070"/>
    <tableColumn id="3" xr3:uid="{00000000-0010-0000-4600-000003000000}" name="Me" dataDxfId="1069"/>
    <tableColumn id="4" xr3:uid="{00000000-0010-0000-4600-000004000000}" name="Je" dataDxfId="1068"/>
    <tableColumn id="5" xr3:uid="{00000000-0010-0000-4600-000005000000}" name="Ve" dataDxfId="1067"/>
    <tableColumn id="6" xr3:uid="{00000000-0010-0000-4600-000006000000}" name="Sa" dataDxfId="1066"/>
    <tableColumn id="7" xr3:uid="{00000000-0010-0000-4600-000007000000}" name="Di" dataDxfId="106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0000000-000C-0000-FFFF-FFFF47000000}" name="Juillet148" displayName="Juillet148" ref="B25:H31" totalsRowShown="0" headerRowDxfId="1064" dataDxfId="1063">
  <autoFilter ref="B25:H31" xr:uid="{00000000-0009-0000-0100-00009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700-000001000000}" name="Lu" dataDxfId="1062"/>
    <tableColumn id="2" xr3:uid="{00000000-0010-0000-4700-000002000000}" name="Ma" dataDxfId="1061"/>
    <tableColumn id="3" xr3:uid="{00000000-0010-0000-4700-000003000000}" name="Me" dataDxfId="1060"/>
    <tableColumn id="4" xr3:uid="{00000000-0010-0000-4700-000004000000}" name="Je" dataDxfId="1059"/>
    <tableColumn id="5" xr3:uid="{00000000-0010-0000-4700-000005000000}" name="Ve" dataDxfId="1058"/>
    <tableColumn id="6" xr3:uid="{00000000-0010-0000-4700-000006000000}" name="Sa" dataDxfId="1057"/>
    <tableColumn id="7" xr3:uid="{00000000-0010-0000-4700-000007000000}" name="Di" dataDxfId="105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00000000-000C-0000-FFFF-FFFF48000000}" name="Janvier149" displayName="Janvier149" ref="B7:H13" totalsRowShown="0" headerRowDxfId="1055" dataDxfId="1054" tableBorderDxfId="1053">
  <autoFilter ref="B7:H13" xr:uid="{00000000-0009-0000-0100-00009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800-000001000000}" name="Lu" dataDxfId="1052"/>
    <tableColumn id="2" xr3:uid="{00000000-0010-0000-4800-000002000000}" name="Ma" dataDxfId="1051"/>
    <tableColumn id="3" xr3:uid="{00000000-0010-0000-4800-000003000000}" name="Me" dataDxfId="1050"/>
    <tableColumn id="4" xr3:uid="{00000000-0010-0000-4800-000004000000}" name="Je" dataDxfId="1049"/>
    <tableColumn id="5" xr3:uid="{00000000-0010-0000-4800-000005000000}" name="Ve" dataDxfId="1048"/>
    <tableColumn id="6" xr3:uid="{00000000-0010-0000-4800-000006000000}" name="Sa" dataDxfId="1047"/>
    <tableColumn id="7" xr3:uid="{00000000-0010-0000-4800-000007000000}" name="Di" dataDxfId="104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00000000-000C-0000-FFFF-FFFF49000000}" name="Février150" displayName="Février150" ref="J7:P13" totalsRowShown="0" headerRowDxfId="1045" dataDxfId="1044">
  <autoFilter ref="J7:P13" xr:uid="{00000000-0009-0000-0100-00009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900-000001000000}" name="Lu" dataDxfId="1043"/>
    <tableColumn id="2" xr3:uid="{00000000-0010-0000-4900-000002000000}" name="Ma" dataDxfId="1042"/>
    <tableColumn id="3" xr3:uid="{00000000-0010-0000-4900-000003000000}" name="Me" dataDxfId="1041"/>
    <tableColumn id="4" xr3:uid="{00000000-0010-0000-4900-000004000000}" name="Je" dataDxfId="1040"/>
    <tableColumn id="5" xr3:uid="{00000000-0010-0000-4900-000005000000}" name="Ve" dataDxfId="1039"/>
    <tableColumn id="6" xr3:uid="{00000000-0010-0000-4900-000006000000}" name="Sa" dataDxfId="1038"/>
    <tableColumn id="7" xr3:uid="{00000000-0010-0000-4900-000007000000}" name="Di" dataDxfId="103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00000000-000C-0000-FFFF-FFFF4A000000}" name="Mars151" displayName="Mars151" ref="R7:X13" totalsRowShown="0" headerRowDxfId="1036" dataDxfId="1035">
  <autoFilter ref="R7:X13" xr:uid="{00000000-0009-0000-0100-00009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A00-000001000000}" name="Lu" dataDxfId="1034"/>
    <tableColumn id="2" xr3:uid="{00000000-0010-0000-4A00-000002000000}" name="Ma" dataDxfId="1033"/>
    <tableColumn id="3" xr3:uid="{00000000-0010-0000-4A00-000003000000}" name="Me" dataDxfId="1032"/>
    <tableColumn id="4" xr3:uid="{00000000-0010-0000-4A00-000004000000}" name="Je" dataDxfId="1031"/>
    <tableColumn id="5" xr3:uid="{00000000-0010-0000-4A00-000005000000}" name="Ve" dataDxfId="1030"/>
    <tableColumn id="6" xr3:uid="{00000000-0010-0000-4A00-000006000000}" name="Sa" dataDxfId="1029"/>
    <tableColumn id="7" xr3:uid="{00000000-0010-0000-4A00-000007000000}" name="Di" dataDxfId="102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00000000-000C-0000-FFFF-FFFF4B000000}" name="Avril152" displayName="Avril152" ref="B16:H22" totalsRowShown="0" headerRowDxfId="1027" dataDxfId="1026">
  <autoFilter ref="B16:H22" xr:uid="{00000000-0009-0000-0100-00009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B00-000001000000}" name="Lu" dataDxfId="1025"/>
    <tableColumn id="2" xr3:uid="{00000000-0010-0000-4B00-000002000000}" name="Ma" dataDxfId="1024"/>
    <tableColumn id="3" xr3:uid="{00000000-0010-0000-4B00-000003000000}" name="Me" dataDxfId="1023"/>
    <tableColumn id="4" xr3:uid="{00000000-0010-0000-4B00-000004000000}" name="Je" dataDxfId="1022"/>
    <tableColumn id="5" xr3:uid="{00000000-0010-0000-4B00-000005000000}" name="Ve" dataDxfId="1021"/>
    <tableColumn id="6" xr3:uid="{00000000-0010-0000-4B00-000006000000}" name="Sa" dataDxfId="1020"/>
    <tableColumn id="7" xr3:uid="{00000000-0010-0000-4B00-000007000000}" name="Di" dataDxfId="101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00000000-000C-0000-FFFF-FFFF4C000000}" name="Août153" displayName="Août153" ref="J25:P31" totalsRowShown="0" headerRowDxfId="1018" dataDxfId="1017">
  <autoFilter ref="J25:P31" xr:uid="{00000000-0009-0000-0100-00009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C00-000001000000}" name="Lu" dataDxfId="1016"/>
    <tableColumn id="2" xr3:uid="{00000000-0010-0000-4C00-000002000000}" name="Ma" dataDxfId="1015"/>
    <tableColumn id="3" xr3:uid="{00000000-0010-0000-4C00-000003000000}" name="Me" dataDxfId="1014"/>
    <tableColumn id="4" xr3:uid="{00000000-0010-0000-4C00-000004000000}" name="Je" dataDxfId="1013"/>
    <tableColumn id="5" xr3:uid="{00000000-0010-0000-4C00-000005000000}" name="Ve" dataDxfId="1012"/>
    <tableColumn id="6" xr3:uid="{00000000-0010-0000-4C00-000006000000}" name="Sa" dataDxfId="1011"/>
    <tableColumn id="7" xr3:uid="{00000000-0010-0000-4C00-000007000000}" name="Di" dataDxfId="101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00000000-000C-0000-FFFF-FFFF4D000000}" name="Décembre154" displayName="Décembre154" ref="R34:X40" totalsRowShown="0" headerRowDxfId="1009" dataDxfId="1008">
  <autoFilter ref="R34:X40" xr:uid="{00000000-0009-0000-0100-00009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D00-000001000000}" name="Lu" dataDxfId="1007"/>
    <tableColumn id="2" xr3:uid="{00000000-0010-0000-4D00-000002000000}" name="Ma" dataDxfId="1006"/>
    <tableColumn id="3" xr3:uid="{00000000-0010-0000-4D00-000003000000}" name="Me" dataDxfId="1005"/>
    <tableColumn id="4" xr3:uid="{00000000-0010-0000-4D00-000004000000}" name="Je" dataDxfId="1004"/>
    <tableColumn id="5" xr3:uid="{00000000-0010-0000-4D00-000005000000}" name="Ve" dataDxfId="1003"/>
    <tableColumn id="6" xr3:uid="{00000000-0010-0000-4D00-000006000000}" name="Sa" dataDxfId="1002"/>
    <tableColumn id="7" xr3:uid="{00000000-0010-0000-4D00-000007000000}" name="Di" dataDxfId="100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00000000-000C-0000-FFFF-FFFF4E000000}" name="Novembre155" displayName="Novembre155" ref="J34:P40" totalsRowShown="0" headerRowDxfId="1000" dataDxfId="999">
  <autoFilter ref="J34:P40" xr:uid="{00000000-0009-0000-0100-00009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E00-000001000000}" name="Lu" dataDxfId="998"/>
    <tableColumn id="2" xr3:uid="{00000000-0010-0000-4E00-000002000000}" name="Ma" dataDxfId="997"/>
    <tableColumn id="3" xr3:uid="{00000000-0010-0000-4E00-000003000000}" name="Me" dataDxfId="996"/>
    <tableColumn id="4" xr3:uid="{00000000-0010-0000-4E00-000004000000}" name="Je" dataDxfId="995"/>
    <tableColumn id="5" xr3:uid="{00000000-0010-0000-4E00-000005000000}" name="Ve" dataDxfId="994"/>
    <tableColumn id="6" xr3:uid="{00000000-0010-0000-4E00-000006000000}" name="Sa" dataDxfId="993"/>
    <tableColumn id="7" xr3:uid="{00000000-0010-0000-4E00-000007000000}" name="Di" dataDxfId="99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07000000}" name="Octobre84" displayName="Octobre84" ref="B34:H40" totalsRowShown="0" headerRowDxfId="1657" dataDxfId="1656">
  <autoFilter ref="B34:H40" xr:uid="{00000000-0009-0000-0100-00005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700-000001000000}" name="Lu" dataDxfId="1655"/>
    <tableColumn id="2" xr3:uid="{00000000-0010-0000-0700-000002000000}" name="Ma" dataDxfId="1654"/>
    <tableColumn id="3" xr3:uid="{00000000-0010-0000-0700-000003000000}" name="Me" dataDxfId="1653"/>
    <tableColumn id="4" xr3:uid="{00000000-0010-0000-0700-000004000000}" name="Je" dataDxfId="1652"/>
    <tableColumn id="5" xr3:uid="{00000000-0010-0000-0700-000005000000}" name="Ve" dataDxfId="1651"/>
    <tableColumn id="6" xr3:uid="{00000000-0010-0000-0700-000006000000}" name="Sa" dataDxfId="1650"/>
    <tableColumn id="7" xr3:uid="{00000000-0010-0000-0700-000007000000}" name="Di" dataDxfId="164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00000000-000C-0000-FFFF-FFFF4F000000}" name="Octobre156" displayName="Octobre156" ref="B34:H40" totalsRowShown="0" headerRowDxfId="991" dataDxfId="990">
  <autoFilter ref="B34:H40" xr:uid="{00000000-0009-0000-0100-00009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4F00-000001000000}" name="Lu" dataDxfId="989"/>
    <tableColumn id="2" xr3:uid="{00000000-0010-0000-4F00-000002000000}" name="Ma" dataDxfId="988"/>
    <tableColumn id="3" xr3:uid="{00000000-0010-0000-4F00-000003000000}" name="Me" dataDxfId="987"/>
    <tableColumn id="4" xr3:uid="{00000000-0010-0000-4F00-000004000000}" name="Je" dataDxfId="986"/>
    <tableColumn id="5" xr3:uid="{00000000-0010-0000-4F00-000005000000}" name="Ve" dataDxfId="985"/>
    <tableColumn id="6" xr3:uid="{00000000-0010-0000-4F00-000006000000}" name="Sa" dataDxfId="984"/>
    <tableColumn id="7" xr3:uid="{00000000-0010-0000-4F00-000007000000}" name="Di" dataDxfId="98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00000000-000C-0000-FFFF-FFFF50000000}" name="Septembre157" displayName="Septembre157" ref="R25:X31" totalsRowShown="0" headerRowDxfId="982" dataDxfId="981">
  <autoFilter ref="R25:X31" xr:uid="{00000000-0009-0000-0100-00009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000-000001000000}" name="Lu" dataDxfId="980"/>
    <tableColumn id="2" xr3:uid="{00000000-0010-0000-5000-000002000000}" name="Ma" dataDxfId="979"/>
    <tableColumn id="3" xr3:uid="{00000000-0010-0000-5000-000003000000}" name="Me" dataDxfId="978"/>
    <tableColumn id="4" xr3:uid="{00000000-0010-0000-5000-000004000000}" name="Je" dataDxfId="977"/>
    <tableColumn id="5" xr3:uid="{00000000-0010-0000-5000-000005000000}" name="Ve" dataDxfId="976"/>
    <tableColumn id="6" xr3:uid="{00000000-0010-0000-5000-000006000000}" name="Sa" dataDxfId="975"/>
    <tableColumn id="7" xr3:uid="{00000000-0010-0000-5000-000007000000}" name="Di" dataDxfId="97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00000000-000C-0000-FFFF-FFFF51000000}" name="Mai_158" displayName="Mai_158" ref="J16:P22" totalsRowShown="0" headerRowDxfId="973" dataDxfId="972" tableBorderDxfId="971">
  <autoFilter ref="J16:P22" xr:uid="{00000000-0009-0000-0100-00009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100-000001000000}" name="Lu" dataDxfId="970"/>
    <tableColumn id="2" xr3:uid="{00000000-0010-0000-5100-000002000000}" name="Ma" dataDxfId="969"/>
    <tableColumn id="3" xr3:uid="{00000000-0010-0000-5100-000003000000}" name="Me" dataDxfId="968"/>
    <tableColumn id="4" xr3:uid="{00000000-0010-0000-5100-000004000000}" name="Je" dataDxfId="967"/>
    <tableColumn id="5" xr3:uid="{00000000-0010-0000-5100-000005000000}" name="Ve" dataDxfId="966"/>
    <tableColumn id="6" xr3:uid="{00000000-0010-0000-5100-000006000000}" name="Sa" dataDxfId="965"/>
    <tableColumn id="7" xr3:uid="{00000000-0010-0000-5100-000007000000}" name="Di" dataDxfId="96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00000000-000C-0000-FFFF-FFFF52000000}" name="Juin159" displayName="Juin159" ref="R16:X22" totalsRowShown="0" headerRowDxfId="963" dataDxfId="962" tableBorderDxfId="961">
  <autoFilter ref="R16:X22" xr:uid="{00000000-0009-0000-0100-00009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200-000001000000}" name="Lu" dataDxfId="960"/>
    <tableColumn id="2" xr3:uid="{00000000-0010-0000-5200-000002000000}" name="Ma" dataDxfId="959"/>
    <tableColumn id="3" xr3:uid="{00000000-0010-0000-5200-000003000000}" name="Me" dataDxfId="958"/>
    <tableColumn id="4" xr3:uid="{00000000-0010-0000-5200-000004000000}" name="Je" dataDxfId="957"/>
    <tableColumn id="5" xr3:uid="{00000000-0010-0000-5200-000005000000}" name="Ve" dataDxfId="956"/>
    <tableColumn id="6" xr3:uid="{00000000-0010-0000-5200-000006000000}" name="Sa" dataDxfId="955"/>
    <tableColumn id="7" xr3:uid="{00000000-0010-0000-5200-000007000000}" name="Di" dataDxfId="95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00000000-000C-0000-FFFF-FFFF53000000}" name="Juillet160" displayName="Juillet160" ref="B25:H31" totalsRowShown="0" headerRowDxfId="953" dataDxfId="952">
  <autoFilter ref="B25:H31" xr:uid="{00000000-0009-0000-0100-00009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300-000001000000}" name="Lu" dataDxfId="951"/>
    <tableColumn id="2" xr3:uid="{00000000-0010-0000-5300-000002000000}" name="Ma" dataDxfId="950"/>
    <tableColumn id="3" xr3:uid="{00000000-0010-0000-5300-000003000000}" name="Me" dataDxfId="949"/>
    <tableColumn id="4" xr3:uid="{00000000-0010-0000-5300-000004000000}" name="Je" dataDxfId="948"/>
    <tableColumn id="5" xr3:uid="{00000000-0010-0000-5300-000005000000}" name="Ve" dataDxfId="947"/>
    <tableColumn id="6" xr3:uid="{00000000-0010-0000-5300-000006000000}" name="Sa" dataDxfId="946"/>
    <tableColumn id="7" xr3:uid="{00000000-0010-0000-5300-000007000000}" name="Di" dataDxfId="94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00000000-000C-0000-FFFF-FFFF54000000}" name="Janvier161" displayName="Janvier161" ref="B7:H13" totalsRowShown="0" headerRowDxfId="944" dataDxfId="943" tableBorderDxfId="942">
  <autoFilter ref="B7:H13" xr:uid="{00000000-0009-0000-0100-0000A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400-000001000000}" name="Lu" dataDxfId="941"/>
    <tableColumn id="2" xr3:uid="{00000000-0010-0000-5400-000002000000}" name="Ma" dataDxfId="940"/>
    <tableColumn id="3" xr3:uid="{00000000-0010-0000-5400-000003000000}" name="Me" dataDxfId="939"/>
    <tableColumn id="4" xr3:uid="{00000000-0010-0000-5400-000004000000}" name="Je" dataDxfId="938"/>
    <tableColumn id="5" xr3:uid="{00000000-0010-0000-5400-000005000000}" name="Ve" dataDxfId="937"/>
    <tableColumn id="6" xr3:uid="{00000000-0010-0000-5400-000006000000}" name="Sa" dataDxfId="936"/>
    <tableColumn id="7" xr3:uid="{00000000-0010-0000-5400-000007000000}" name="Di" dataDxfId="93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00000000-000C-0000-FFFF-FFFF55000000}" name="Février162" displayName="Février162" ref="J7:P13" totalsRowShown="0" headerRowDxfId="934" dataDxfId="933">
  <autoFilter ref="J7:P13" xr:uid="{00000000-0009-0000-0100-0000A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500-000001000000}" name="Lu" dataDxfId="932"/>
    <tableColumn id="2" xr3:uid="{00000000-0010-0000-5500-000002000000}" name="Ma" dataDxfId="931"/>
    <tableColumn id="3" xr3:uid="{00000000-0010-0000-5500-000003000000}" name="Me" dataDxfId="930"/>
    <tableColumn id="4" xr3:uid="{00000000-0010-0000-5500-000004000000}" name="Je" dataDxfId="929"/>
    <tableColumn id="5" xr3:uid="{00000000-0010-0000-5500-000005000000}" name="Ve" dataDxfId="928"/>
    <tableColumn id="6" xr3:uid="{00000000-0010-0000-5500-000006000000}" name="Sa" dataDxfId="927"/>
    <tableColumn id="7" xr3:uid="{00000000-0010-0000-5500-000007000000}" name="Di" dataDxfId="92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00000000-000C-0000-FFFF-FFFF56000000}" name="Mars163" displayName="Mars163" ref="R7:X13" totalsRowShown="0" headerRowDxfId="925" dataDxfId="924">
  <autoFilter ref="R7:X13" xr:uid="{00000000-0009-0000-0100-0000A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600-000001000000}" name="Lu" dataDxfId="923"/>
    <tableColumn id="2" xr3:uid="{00000000-0010-0000-5600-000002000000}" name="Ma" dataDxfId="922"/>
    <tableColumn id="3" xr3:uid="{00000000-0010-0000-5600-000003000000}" name="Me" dataDxfId="921"/>
    <tableColumn id="4" xr3:uid="{00000000-0010-0000-5600-000004000000}" name="Je" dataDxfId="920"/>
    <tableColumn id="5" xr3:uid="{00000000-0010-0000-5600-000005000000}" name="Ve" dataDxfId="919"/>
    <tableColumn id="6" xr3:uid="{00000000-0010-0000-5600-000006000000}" name="Sa" dataDxfId="918"/>
    <tableColumn id="7" xr3:uid="{00000000-0010-0000-5600-000007000000}" name="Di" dataDxfId="91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00000000-000C-0000-FFFF-FFFF57000000}" name="Avril164" displayName="Avril164" ref="B16:H22" totalsRowShown="0" headerRowDxfId="916" dataDxfId="915">
  <autoFilter ref="B16:H22" xr:uid="{00000000-0009-0000-0100-0000A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700-000001000000}" name="Lu" dataDxfId="914"/>
    <tableColumn id="2" xr3:uid="{00000000-0010-0000-5700-000002000000}" name="Ma" dataDxfId="913"/>
    <tableColumn id="3" xr3:uid="{00000000-0010-0000-5700-000003000000}" name="Me" dataDxfId="912"/>
    <tableColumn id="4" xr3:uid="{00000000-0010-0000-5700-000004000000}" name="Je" dataDxfId="911"/>
    <tableColumn id="5" xr3:uid="{00000000-0010-0000-5700-000005000000}" name="Ve" dataDxfId="910"/>
    <tableColumn id="6" xr3:uid="{00000000-0010-0000-5700-000006000000}" name="Sa" dataDxfId="909"/>
    <tableColumn id="7" xr3:uid="{00000000-0010-0000-5700-000007000000}" name="Di" dataDxfId="90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vril sont calculés automatiquement pour l’année entrée dans la cellule AE3 de ce tableau"/>
    </ext>
  </extLst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00000000-000C-0000-FFFF-FFFF58000000}" name="Août165" displayName="Août165" ref="J25:P31" totalsRowShown="0" headerRowDxfId="907" dataDxfId="906">
  <autoFilter ref="J25:P31" xr:uid="{00000000-0009-0000-0100-0000A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800-000001000000}" name="Lu" dataDxfId="905"/>
    <tableColumn id="2" xr3:uid="{00000000-0010-0000-5800-000002000000}" name="Ma" dataDxfId="904"/>
    <tableColumn id="3" xr3:uid="{00000000-0010-0000-5800-000003000000}" name="Me" dataDxfId="903"/>
    <tableColumn id="4" xr3:uid="{00000000-0010-0000-5800-000004000000}" name="Je" dataDxfId="902"/>
    <tableColumn id="5" xr3:uid="{00000000-0010-0000-5800-000005000000}" name="Ve" dataDxfId="901"/>
    <tableColumn id="6" xr3:uid="{00000000-0010-0000-5800-000006000000}" name="Sa" dataDxfId="900"/>
    <tableColumn id="7" xr3:uid="{00000000-0010-0000-5800-000007000000}" name="Di" dataDxfId="899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août sont calculés automatiquement pour l’année entrée dans la cellule AE3 de ce tableau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08000000}" name="Septembre85" displayName="Septembre85" ref="R25:X31" totalsRowShown="0" headerRowDxfId="1648" dataDxfId="1647">
  <autoFilter ref="R25:X31" xr:uid="{00000000-0009-0000-0100-00005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800-000001000000}" name="Lu" dataDxfId="1646"/>
    <tableColumn id="2" xr3:uid="{00000000-0010-0000-0800-000002000000}" name="Ma" dataDxfId="1645"/>
    <tableColumn id="3" xr3:uid="{00000000-0010-0000-0800-000003000000}" name="Me" dataDxfId="1644"/>
    <tableColumn id="4" xr3:uid="{00000000-0010-0000-0800-000004000000}" name="Je" dataDxfId="1643"/>
    <tableColumn id="5" xr3:uid="{00000000-0010-0000-0800-000005000000}" name="Ve" dataDxfId="1642"/>
    <tableColumn id="6" xr3:uid="{00000000-0010-0000-0800-000006000000}" name="Sa" dataDxfId="1641"/>
    <tableColumn id="7" xr3:uid="{00000000-0010-0000-0800-000007000000}" name="Di" dataDxfId="164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00000000-000C-0000-FFFF-FFFF59000000}" name="Décembre166" displayName="Décembre166" ref="R34:X40" totalsRowShown="0" headerRowDxfId="898" dataDxfId="897">
  <autoFilter ref="R34:X40" xr:uid="{00000000-0009-0000-0100-0000A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900-000001000000}" name="Lu" dataDxfId="896"/>
    <tableColumn id="2" xr3:uid="{00000000-0010-0000-5900-000002000000}" name="Ma" dataDxfId="895"/>
    <tableColumn id="3" xr3:uid="{00000000-0010-0000-5900-000003000000}" name="Me" dataDxfId="894"/>
    <tableColumn id="4" xr3:uid="{00000000-0010-0000-5900-000004000000}" name="Je" dataDxfId="893"/>
    <tableColumn id="5" xr3:uid="{00000000-0010-0000-5900-000005000000}" name="Ve" dataDxfId="892"/>
    <tableColumn id="6" xr3:uid="{00000000-0010-0000-5900-000006000000}" name="Sa" dataDxfId="891"/>
    <tableColumn id="7" xr3:uid="{00000000-0010-0000-5900-000007000000}" name="Di" dataDxfId="89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décembre sont calculés automatiquement pour l’année entrée dans la cellule AE3 de ce tableau"/>
    </ext>
  </extLst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00000000-000C-0000-FFFF-FFFF5A000000}" name="Novembre167" displayName="Novembre167" ref="J34:P40" totalsRowShown="0" headerRowDxfId="889" dataDxfId="888">
  <autoFilter ref="J34:P40" xr:uid="{00000000-0009-0000-0100-0000A6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A00-000001000000}" name="Lu" dataDxfId="887"/>
    <tableColumn id="2" xr3:uid="{00000000-0010-0000-5A00-000002000000}" name="Ma" dataDxfId="886"/>
    <tableColumn id="3" xr3:uid="{00000000-0010-0000-5A00-000003000000}" name="Me" dataDxfId="885"/>
    <tableColumn id="4" xr3:uid="{00000000-0010-0000-5A00-000004000000}" name="Je" dataDxfId="884"/>
    <tableColumn id="5" xr3:uid="{00000000-0010-0000-5A00-000005000000}" name="Ve" dataDxfId="883"/>
    <tableColumn id="6" xr3:uid="{00000000-0010-0000-5A00-000006000000}" name="Sa" dataDxfId="882"/>
    <tableColumn id="7" xr3:uid="{00000000-0010-0000-5A00-000007000000}" name="Di" dataDxfId="88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novembre sont calculés automatiquement pour l’année entrée dans la cellule AE3 de ce tableau"/>
    </ext>
  </extLst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00000000-000C-0000-FFFF-FFFF5B000000}" name="Octobre168" displayName="Octobre168" ref="B34:H40" totalsRowShown="0" headerRowDxfId="880" dataDxfId="879">
  <autoFilter ref="B34:H40" xr:uid="{00000000-0009-0000-0100-0000A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B00-000001000000}" name="Lu" dataDxfId="878"/>
    <tableColumn id="2" xr3:uid="{00000000-0010-0000-5B00-000002000000}" name="Ma" dataDxfId="877"/>
    <tableColumn id="3" xr3:uid="{00000000-0010-0000-5B00-000003000000}" name="Me" dataDxfId="876"/>
    <tableColumn id="4" xr3:uid="{00000000-0010-0000-5B00-000004000000}" name="Je" dataDxfId="875"/>
    <tableColumn id="5" xr3:uid="{00000000-0010-0000-5B00-000005000000}" name="Ve" dataDxfId="874"/>
    <tableColumn id="6" xr3:uid="{00000000-0010-0000-5B00-000006000000}" name="Sa" dataDxfId="873"/>
    <tableColumn id="7" xr3:uid="{00000000-0010-0000-5B00-000007000000}" name="Di" dataDxfId="87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’octobre sont calculés automatiquement pour l’année entrée dans la cellule AE3 de ce tableau"/>
    </ext>
  </extLst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00000000-000C-0000-FFFF-FFFF5C000000}" name="Septembre169" displayName="Septembre169" ref="R25:X31" totalsRowShown="0" headerRowDxfId="871" dataDxfId="870">
  <autoFilter ref="R25:X31" xr:uid="{00000000-0009-0000-0100-0000A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C00-000001000000}" name="Lu" dataDxfId="869"/>
    <tableColumn id="2" xr3:uid="{00000000-0010-0000-5C00-000002000000}" name="Ma" dataDxfId="868"/>
    <tableColumn id="3" xr3:uid="{00000000-0010-0000-5C00-000003000000}" name="Me" dataDxfId="867"/>
    <tableColumn id="4" xr3:uid="{00000000-0010-0000-5C00-000004000000}" name="Je" dataDxfId="866"/>
    <tableColumn id="5" xr3:uid="{00000000-0010-0000-5C00-000005000000}" name="Ve" dataDxfId="865"/>
    <tableColumn id="6" xr3:uid="{00000000-0010-0000-5C00-000006000000}" name="Sa" dataDxfId="864"/>
    <tableColumn id="7" xr3:uid="{00000000-0010-0000-5C00-000007000000}" name="Di" dataDxfId="86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septembre sont calculés automatiquement pour l’année entrée dans la cellule AE3 de ce tableau"/>
    </ext>
  </extLst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00000000-000C-0000-FFFF-FFFF5D000000}" name="Mai_170" displayName="Mai_170" ref="J16:P22" totalsRowShown="0" headerRowDxfId="862" dataDxfId="861" tableBorderDxfId="860">
  <autoFilter ref="J16:P22" xr:uid="{00000000-0009-0000-0100-0000A9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D00-000001000000}" name="Lu" dataDxfId="859"/>
    <tableColumn id="2" xr3:uid="{00000000-0010-0000-5D00-000002000000}" name="Ma" dataDxfId="858"/>
    <tableColumn id="3" xr3:uid="{00000000-0010-0000-5D00-000003000000}" name="Me" dataDxfId="857"/>
    <tableColumn id="4" xr3:uid="{00000000-0010-0000-5D00-000004000000}" name="Je" dataDxfId="856"/>
    <tableColumn id="5" xr3:uid="{00000000-0010-0000-5D00-000005000000}" name="Ve" dataDxfId="855"/>
    <tableColumn id="6" xr3:uid="{00000000-0010-0000-5D00-000006000000}" name="Sa" dataDxfId="854"/>
    <tableColumn id="7" xr3:uid="{00000000-0010-0000-5D00-000007000000}" name="Di" dataDxfId="85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i sont calculés automatiquement pour l’année entrée dans la cellule AE3 de ce tableau"/>
    </ext>
  </extLst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00000000-000C-0000-FFFF-FFFF5E000000}" name="Juin171" displayName="Juin171" ref="R16:X22" totalsRowShown="0" headerRowDxfId="852" dataDxfId="851" tableBorderDxfId="850">
  <autoFilter ref="R16:X22" xr:uid="{00000000-0009-0000-0100-0000A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E00-000001000000}" name="Lu" dataDxfId="849"/>
    <tableColumn id="2" xr3:uid="{00000000-0010-0000-5E00-000002000000}" name="Ma" dataDxfId="848"/>
    <tableColumn id="3" xr3:uid="{00000000-0010-0000-5E00-000003000000}" name="Me" dataDxfId="847"/>
    <tableColumn id="4" xr3:uid="{00000000-0010-0000-5E00-000004000000}" name="Je" dataDxfId="846"/>
    <tableColumn id="5" xr3:uid="{00000000-0010-0000-5E00-000005000000}" name="Ve" dataDxfId="845"/>
    <tableColumn id="6" xr3:uid="{00000000-0010-0000-5E00-000006000000}" name="Sa" dataDxfId="844"/>
    <tableColumn id="7" xr3:uid="{00000000-0010-0000-5E00-000007000000}" name="Di" dataDxfId="84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n sont calculés automatiquement pour l’année entrée dans la cellule AE3 de ce tableau"/>
    </ext>
  </extLst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00000000-000C-0000-FFFF-FFFF5F000000}" name="Juillet172" displayName="Juillet172" ref="B25:H31" totalsRowShown="0" headerRowDxfId="842" dataDxfId="841">
  <autoFilter ref="B25:H31" xr:uid="{00000000-0009-0000-0100-0000A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5F00-000001000000}" name="Lu" dataDxfId="840"/>
    <tableColumn id="2" xr3:uid="{00000000-0010-0000-5F00-000002000000}" name="Ma" dataDxfId="839"/>
    <tableColumn id="3" xr3:uid="{00000000-0010-0000-5F00-000003000000}" name="Me" dataDxfId="838"/>
    <tableColumn id="4" xr3:uid="{00000000-0010-0000-5F00-000004000000}" name="Je" dataDxfId="837"/>
    <tableColumn id="5" xr3:uid="{00000000-0010-0000-5F00-000005000000}" name="Ve" dataDxfId="836"/>
    <tableColumn id="6" xr3:uid="{00000000-0010-0000-5F00-000006000000}" name="Sa" dataDxfId="835"/>
    <tableColumn id="7" xr3:uid="{00000000-0010-0000-5F00-000007000000}" name="Di" dataDxfId="83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uillet sont calculés automatiquement pour l’année entrée dans la cellule AE3 de ce tableau"/>
    </ext>
  </extLst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00000000-000C-0000-FFFF-FFFF60000000}" name="Janvier173" displayName="Janvier173" ref="B7:H13" totalsRowShown="0" headerRowDxfId="833" dataDxfId="832" tableBorderDxfId="831">
  <autoFilter ref="B7:H13" xr:uid="{00000000-0009-0000-0100-0000AC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000-000001000000}" name="Lu" dataDxfId="830"/>
    <tableColumn id="2" xr3:uid="{00000000-0010-0000-6000-000002000000}" name="Ma" dataDxfId="829"/>
    <tableColumn id="3" xr3:uid="{00000000-0010-0000-6000-000003000000}" name="Me" dataDxfId="828"/>
    <tableColumn id="4" xr3:uid="{00000000-0010-0000-6000-000004000000}" name="Je" dataDxfId="827"/>
    <tableColumn id="5" xr3:uid="{00000000-0010-0000-6000-000005000000}" name="Ve" dataDxfId="826"/>
    <tableColumn id="6" xr3:uid="{00000000-0010-0000-6000-000006000000}" name="Sa" dataDxfId="825"/>
    <tableColumn id="7" xr3:uid="{00000000-0010-0000-6000-000007000000}" name="Di" dataDxfId="82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janvier sont calculés automatiquement pour l’année entrée dans la cellule AE3 de ce tableau"/>
    </ext>
  </extLst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00000000-000C-0000-FFFF-FFFF61000000}" name="Février174" displayName="Février174" ref="J7:P13" totalsRowShown="0" headerRowDxfId="823" dataDxfId="822">
  <autoFilter ref="J7:P13" xr:uid="{00000000-0009-0000-0100-0000A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100-000001000000}" name="Lu" dataDxfId="821"/>
    <tableColumn id="2" xr3:uid="{00000000-0010-0000-6100-000002000000}" name="Ma" dataDxfId="820"/>
    <tableColumn id="3" xr3:uid="{00000000-0010-0000-6100-000003000000}" name="Me" dataDxfId="819"/>
    <tableColumn id="4" xr3:uid="{00000000-0010-0000-6100-000004000000}" name="Je" dataDxfId="818"/>
    <tableColumn id="5" xr3:uid="{00000000-0010-0000-6100-000005000000}" name="Ve" dataDxfId="817"/>
    <tableColumn id="6" xr3:uid="{00000000-0010-0000-6100-000006000000}" name="Sa" dataDxfId="816"/>
    <tableColumn id="7" xr3:uid="{00000000-0010-0000-6100-000007000000}" name="Di" dataDxfId="815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février sont calculés automatiquement pour l’année entrée dans la cellule AE3 de ce tableau"/>
    </ext>
  </extLst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00000000-000C-0000-FFFF-FFFF62000000}" name="Mars175" displayName="Mars175" ref="R7:X13" totalsRowShown="0" headerRowDxfId="814" dataDxfId="813">
  <autoFilter ref="R7:X13" xr:uid="{00000000-0009-0000-0100-0000A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6200-000001000000}" name="Lu" dataDxfId="812"/>
    <tableColumn id="2" xr3:uid="{00000000-0010-0000-6200-000002000000}" name="Ma" dataDxfId="811"/>
    <tableColumn id="3" xr3:uid="{00000000-0010-0000-6200-000003000000}" name="Me" dataDxfId="810"/>
    <tableColumn id="4" xr3:uid="{00000000-0010-0000-6200-000004000000}" name="Je" dataDxfId="809"/>
    <tableColumn id="5" xr3:uid="{00000000-0010-0000-6200-000005000000}" name="Ve" dataDxfId="808"/>
    <tableColumn id="6" xr3:uid="{00000000-0010-0000-6200-000006000000}" name="Sa" dataDxfId="807"/>
    <tableColumn id="7" xr3:uid="{00000000-0010-0000-6200-000007000000}" name="Di" dataDxfId="80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Summary="Les jours de la semaine du calendrier de mars sont calculés automatiquement pour l’année entrée dans la cellule AE3 de ce tableau"/>
    </ext>
  </extLst>
</table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Custom 41">
      <a:majorFont>
        <a:latin typeface="Tw Cen MT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14.xml"/><Relationship Id="rId13" Type="http://schemas.openxmlformats.org/officeDocument/2006/relationships/table" Target="../tables/table119.xml"/><Relationship Id="rId3" Type="http://schemas.openxmlformats.org/officeDocument/2006/relationships/table" Target="../tables/table109.xml"/><Relationship Id="rId7" Type="http://schemas.openxmlformats.org/officeDocument/2006/relationships/table" Target="../tables/table113.xml"/><Relationship Id="rId12" Type="http://schemas.openxmlformats.org/officeDocument/2006/relationships/table" Target="../tables/table118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table" Target="../tables/table112.xml"/><Relationship Id="rId11" Type="http://schemas.openxmlformats.org/officeDocument/2006/relationships/table" Target="../tables/table117.xml"/><Relationship Id="rId5" Type="http://schemas.openxmlformats.org/officeDocument/2006/relationships/table" Target="../tables/table111.xml"/><Relationship Id="rId10" Type="http://schemas.openxmlformats.org/officeDocument/2006/relationships/table" Target="../tables/table116.xml"/><Relationship Id="rId4" Type="http://schemas.openxmlformats.org/officeDocument/2006/relationships/table" Target="../tables/table110.xml"/><Relationship Id="rId9" Type="http://schemas.openxmlformats.org/officeDocument/2006/relationships/table" Target="../tables/table115.xml"/><Relationship Id="rId14" Type="http://schemas.openxmlformats.org/officeDocument/2006/relationships/table" Target="../tables/table12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6.xml"/><Relationship Id="rId13" Type="http://schemas.openxmlformats.org/officeDocument/2006/relationships/table" Target="../tables/table131.xml"/><Relationship Id="rId3" Type="http://schemas.openxmlformats.org/officeDocument/2006/relationships/table" Target="../tables/table121.xml"/><Relationship Id="rId7" Type="http://schemas.openxmlformats.org/officeDocument/2006/relationships/table" Target="../tables/table125.xml"/><Relationship Id="rId12" Type="http://schemas.openxmlformats.org/officeDocument/2006/relationships/table" Target="../tables/table13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table" Target="../tables/table124.xml"/><Relationship Id="rId11" Type="http://schemas.openxmlformats.org/officeDocument/2006/relationships/table" Target="../tables/table129.xml"/><Relationship Id="rId5" Type="http://schemas.openxmlformats.org/officeDocument/2006/relationships/table" Target="../tables/table123.xml"/><Relationship Id="rId10" Type="http://schemas.openxmlformats.org/officeDocument/2006/relationships/table" Target="../tables/table128.xml"/><Relationship Id="rId4" Type="http://schemas.openxmlformats.org/officeDocument/2006/relationships/table" Target="../tables/table122.xml"/><Relationship Id="rId9" Type="http://schemas.openxmlformats.org/officeDocument/2006/relationships/table" Target="../tables/table127.xml"/><Relationship Id="rId14" Type="http://schemas.openxmlformats.org/officeDocument/2006/relationships/table" Target="../tables/table132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38.xml"/><Relationship Id="rId13" Type="http://schemas.openxmlformats.org/officeDocument/2006/relationships/table" Target="../tables/table143.xml"/><Relationship Id="rId3" Type="http://schemas.openxmlformats.org/officeDocument/2006/relationships/table" Target="../tables/table133.xml"/><Relationship Id="rId7" Type="http://schemas.openxmlformats.org/officeDocument/2006/relationships/table" Target="../tables/table137.xml"/><Relationship Id="rId12" Type="http://schemas.openxmlformats.org/officeDocument/2006/relationships/table" Target="../tables/table14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table" Target="../tables/table136.xml"/><Relationship Id="rId11" Type="http://schemas.openxmlformats.org/officeDocument/2006/relationships/table" Target="../tables/table141.xml"/><Relationship Id="rId5" Type="http://schemas.openxmlformats.org/officeDocument/2006/relationships/table" Target="../tables/table135.xml"/><Relationship Id="rId10" Type="http://schemas.openxmlformats.org/officeDocument/2006/relationships/table" Target="../tables/table140.xml"/><Relationship Id="rId4" Type="http://schemas.openxmlformats.org/officeDocument/2006/relationships/table" Target="../tables/table134.xml"/><Relationship Id="rId9" Type="http://schemas.openxmlformats.org/officeDocument/2006/relationships/table" Target="../tables/table139.xml"/><Relationship Id="rId14" Type="http://schemas.openxmlformats.org/officeDocument/2006/relationships/table" Target="../tables/table144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0.xml"/><Relationship Id="rId13" Type="http://schemas.openxmlformats.org/officeDocument/2006/relationships/table" Target="../tables/table155.xml"/><Relationship Id="rId3" Type="http://schemas.openxmlformats.org/officeDocument/2006/relationships/table" Target="../tables/table145.xml"/><Relationship Id="rId7" Type="http://schemas.openxmlformats.org/officeDocument/2006/relationships/table" Target="../tables/table149.xml"/><Relationship Id="rId12" Type="http://schemas.openxmlformats.org/officeDocument/2006/relationships/table" Target="../tables/table154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table" Target="../tables/table148.xml"/><Relationship Id="rId11" Type="http://schemas.openxmlformats.org/officeDocument/2006/relationships/table" Target="../tables/table153.xml"/><Relationship Id="rId5" Type="http://schemas.openxmlformats.org/officeDocument/2006/relationships/table" Target="../tables/table147.xml"/><Relationship Id="rId10" Type="http://schemas.openxmlformats.org/officeDocument/2006/relationships/table" Target="../tables/table152.xml"/><Relationship Id="rId4" Type="http://schemas.openxmlformats.org/officeDocument/2006/relationships/table" Target="../tables/table146.xml"/><Relationship Id="rId9" Type="http://schemas.openxmlformats.org/officeDocument/2006/relationships/table" Target="../tables/table151.xml"/><Relationship Id="rId14" Type="http://schemas.openxmlformats.org/officeDocument/2006/relationships/table" Target="../tables/table156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62.xml"/><Relationship Id="rId13" Type="http://schemas.openxmlformats.org/officeDocument/2006/relationships/table" Target="../tables/table167.xml"/><Relationship Id="rId3" Type="http://schemas.openxmlformats.org/officeDocument/2006/relationships/table" Target="../tables/table157.xml"/><Relationship Id="rId7" Type="http://schemas.openxmlformats.org/officeDocument/2006/relationships/table" Target="../tables/table161.xml"/><Relationship Id="rId12" Type="http://schemas.openxmlformats.org/officeDocument/2006/relationships/table" Target="../tables/table166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table" Target="../tables/table160.xml"/><Relationship Id="rId11" Type="http://schemas.openxmlformats.org/officeDocument/2006/relationships/table" Target="../tables/table165.xml"/><Relationship Id="rId5" Type="http://schemas.openxmlformats.org/officeDocument/2006/relationships/table" Target="../tables/table159.xml"/><Relationship Id="rId10" Type="http://schemas.openxmlformats.org/officeDocument/2006/relationships/table" Target="../tables/table164.xml"/><Relationship Id="rId4" Type="http://schemas.openxmlformats.org/officeDocument/2006/relationships/table" Target="../tables/table158.xml"/><Relationship Id="rId9" Type="http://schemas.openxmlformats.org/officeDocument/2006/relationships/table" Target="../tables/table163.xml"/><Relationship Id="rId14" Type="http://schemas.openxmlformats.org/officeDocument/2006/relationships/table" Target="../tables/table16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8.xml"/><Relationship Id="rId13" Type="http://schemas.openxmlformats.org/officeDocument/2006/relationships/table" Target="../tables/table23.xml"/><Relationship Id="rId3" Type="http://schemas.openxmlformats.org/officeDocument/2006/relationships/table" Target="../tables/table13.xml"/><Relationship Id="rId7" Type="http://schemas.openxmlformats.org/officeDocument/2006/relationships/table" Target="../tables/table17.xml"/><Relationship Id="rId12" Type="http://schemas.openxmlformats.org/officeDocument/2006/relationships/table" Target="../tables/table2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6.xml"/><Relationship Id="rId11" Type="http://schemas.openxmlformats.org/officeDocument/2006/relationships/table" Target="../tables/table21.xml"/><Relationship Id="rId5" Type="http://schemas.openxmlformats.org/officeDocument/2006/relationships/table" Target="../tables/table15.xml"/><Relationship Id="rId10" Type="http://schemas.openxmlformats.org/officeDocument/2006/relationships/table" Target="../tables/table20.xml"/><Relationship Id="rId4" Type="http://schemas.openxmlformats.org/officeDocument/2006/relationships/table" Target="../tables/table14.xml"/><Relationship Id="rId9" Type="http://schemas.openxmlformats.org/officeDocument/2006/relationships/table" Target="../tables/table19.xml"/><Relationship Id="rId14" Type="http://schemas.openxmlformats.org/officeDocument/2006/relationships/table" Target="../tables/table2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0.xml"/><Relationship Id="rId13" Type="http://schemas.openxmlformats.org/officeDocument/2006/relationships/table" Target="../tables/table35.xml"/><Relationship Id="rId3" Type="http://schemas.openxmlformats.org/officeDocument/2006/relationships/table" Target="../tables/table25.xml"/><Relationship Id="rId7" Type="http://schemas.openxmlformats.org/officeDocument/2006/relationships/table" Target="../tables/table29.xml"/><Relationship Id="rId12" Type="http://schemas.openxmlformats.org/officeDocument/2006/relationships/table" Target="../tables/table3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28.xml"/><Relationship Id="rId11" Type="http://schemas.openxmlformats.org/officeDocument/2006/relationships/table" Target="../tables/table33.xml"/><Relationship Id="rId5" Type="http://schemas.openxmlformats.org/officeDocument/2006/relationships/table" Target="../tables/table27.xml"/><Relationship Id="rId10" Type="http://schemas.openxmlformats.org/officeDocument/2006/relationships/table" Target="../tables/table32.xml"/><Relationship Id="rId4" Type="http://schemas.openxmlformats.org/officeDocument/2006/relationships/table" Target="../tables/table26.xml"/><Relationship Id="rId9" Type="http://schemas.openxmlformats.org/officeDocument/2006/relationships/table" Target="../tables/table31.xml"/><Relationship Id="rId14" Type="http://schemas.openxmlformats.org/officeDocument/2006/relationships/table" Target="../tables/table3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2.xml"/><Relationship Id="rId13" Type="http://schemas.openxmlformats.org/officeDocument/2006/relationships/table" Target="../tables/table47.xml"/><Relationship Id="rId3" Type="http://schemas.openxmlformats.org/officeDocument/2006/relationships/table" Target="../tables/table37.xml"/><Relationship Id="rId7" Type="http://schemas.openxmlformats.org/officeDocument/2006/relationships/table" Target="../tables/table41.xml"/><Relationship Id="rId12" Type="http://schemas.openxmlformats.org/officeDocument/2006/relationships/table" Target="../tables/table4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40.xml"/><Relationship Id="rId11" Type="http://schemas.openxmlformats.org/officeDocument/2006/relationships/table" Target="../tables/table45.xml"/><Relationship Id="rId5" Type="http://schemas.openxmlformats.org/officeDocument/2006/relationships/table" Target="../tables/table39.xml"/><Relationship Id="rId10" Type="http://schemas.openxmlformats.org/officeDocument/2006/relationships/table" Target="../tables/table44.xml"/><Relationship Id="rId4" Type="http://schemas.openxmlformats.org/officeDocument/2006/relationships/table" Target="../tables/table38.xml"/><Relationship Id="rId9" Type="http://schemas.openxmlformats.org/officeDocument/2006/relationships/table" Target="../tables/table43.xml"/><Relationship Id="rId14" Type="http://schemas.openxmlformats.org/officeDocument/2006/relationships/table" Target="../tables/table4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54.xml"/><Relationship Id="rId13" Type="http://schemas.openxmlformats.org/officeDocument/2006/relationships/table" Target="../tables/table59.xml"/><Relationship Id="rId3" Type="http://schemas.openxmlformats.org/officeDocument/2006/relationships/table" Target="../tables/table49.xml"/><Relationship Id="rId7" Type="http://schemas.openxmlformats.org/officeDocument/2006/relationships/table" Target="../tables/table53.xml"/><Relationship Id="rId12" Type="http://schemas.openxmlformats.org/officeDocument/2006/relationships/table" Target="../tables/table58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2.xml"/><Relationship Id="rId11" Type="http://schemas.openxmlformats.org/officeDocument/2006/relationships/table" Target="../tables/table57.xml"/><Relationship Id="rId5" Type="http://schemas.openxmlformats.org/officeDocument/2006/relationships/table" Target="../tables/table51.xml"/><Relationship Id="rId10" Type="http://schemas.openxmlformats.org/officeDocument/2006/relationships/table" Target="../tables/table56.xml"/><Relationship Id="rId4" Type="http://schemas.openxmlformats.org/officeDocument/2006/relationships/table" Target="../tables/table50.xml"/><Relationship Id="rId9" Type="http://schemas.openxmlformats.org/officeDocument/2006/relationships/table" Target="../tables/table55.xml"/><Relationship Id="rId14" Type="http://schemas.openxmlformats.org/officeDocument/2006/relationships/table" Target="../tables/table6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6.xml"/><Relationship Id="rId13" Type="http://schemas.openxmlformats.org/officeDocument/2006/relationships/table" Target="../tables/table71.xml"/><Relationship Id="rId3" Type="http://schemas.openxmlformats.org/officeDocument/2006/relationships/table" Target="../tables/table61.xml"/><Relationship Id="rId7" Type="http://schemas.openxmlformats.org/officeDocument/2006/relationships/table" Target="../tables/table65.xml"/><Relationship Id="rId12" Type="http://schemas.openxmlformats.org/officeDocument/2006/relationships/table" Target="../tables/table7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64.xml"/><Relationship Id="rId11" Type="http://schemas.openxmlformats.org/officeDocument/2006/relationships/table" Target="../tables/table69.xml"/><Relationship Id="rId5" Type="http://schemas.openxmlformats.org/officeDocument/2006/relationships/table" Target="../tables/table63.xml"/><Relationship Id="rId10" Type="http://schemas.openxmlformats.org/officeDocument/2006/relationships/table" Target="../tables/table68.xml"/><Relationship Id="rId4" Type="http://schemas.openxmlformats.org/officeDocument/2006/relationships/table" Target="../tables/table62.xml"/><Relationship Id="rId9" Type="http://schemas.openxmlformats.org/officeDocument/2006/relationships/table" Target="../tables/table67.xml"/><Relationship Id="rId14" Type="http://schemas.openxmlformats.org/officeDocument/2006/relationships/table" Target="../tables/table72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8.xml"/><Relationship Id="rId13" Type="http://schemas.openxmlformats.org/officeDocument/2006/relationships/table" Target="../tables/table83.xml"/><Relationship Id="rId3" Type="http://schemas.openxmlformats.org/officeDocument/2006/relationships/table" Target="../tables/table73.xml"/><Relationship Id="rId7" Type="http://schemas.openxmlformats.org/officeDocument/2006/relationships/table" Target="../tables/table77.xml"/><Relationship Id="rId12" Type="http://schemas.openxmlformats.org/officeDocument/2006/relationships/table" Target="../tables/table82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table" Target="../tables/table76.xml"/><Relationship Id="rId11" Type="http://schemas.openxmlformats.org/officeDocument/2006/relationships/table" Target="../tables/table81.xml"/><Relationship Id="rId5" Type="http://schemas.openxmlformats.org/officeDocument/2006/relationships/table" Target="../tables/table75.xml"/><Relationship Id="rId10" Type="http://schemas.openxmlformats.org/officeDocument/2006/relationships/table" Target="../tables/table80.xml"/><Relationship Id="rId4" Type="http://schemas.openxmlformats.org/officeDocument/2006/relationships/table" Target="../tables/table74.xml"/><Relationship Id="rId9" Type="http://schemas.openxmlformats.org/officeDocument/2006/relationships/table" Target="../tables/table79.xml"/><Relationship Id="rId14" Type="http://schemas.openxmlformats.org/officeDocument/2006/relationships/table" Target="../tables/table84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0.xml"/><Relationship Id="rId13" Type="http://schemas.openxmlformats.org/officeDocument/2006/relationships/table" Target="../tables/table95.xml"/><Relationship Id="rId3" Type="http://schemas.openxmlformats.org/officeDocument/2006/relationships/table" Target="../tables/table85.xml"/><Relationship Id="rId7" Type="http://schemas.openxmlformats.org/officeDocument/2006/relationships/table" Target="../tables/table89.xml"/><Relationship Id="rId12" Type="http://schemas.openxmlformats.org/officeDocument/2006/relationships/table" Target="../tables/table94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table" Target="../tables/table88.xml"/><Relationship Id="rId11" Type="http://schemas.openxmlformats.org/officeDocument/2006/relationships/table" Target="../tables/table93.xml"/><Relationship Id="rId5" Type="http://schemas.openxmlformats.org/officeDocument/2006/relationships/table" Target="../tables/table87.xml"/><Relationship Id="rId10" Type="http://schemas.openxmlformats.org/officeDocument/2006/relationships/table" Target="../tables/table92.xml"/><Relationship Id="rId4" Type="http://schemas.openxmlformats.org/officeDocument/2006/relationships/table" Target="../tables/table86.xml"/><Relationship Id="rId9" Type="http://schemas.openxmlformats.org/officeDocument/2006/relationships/table" Target="../tables/table91.xml"/><Relationship Id="rId14" Type="http://schemas.openxmlformats.org/officeDocument/2006/relationships/table" Target="../tables/table96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2.xml"/><Relationship Id="rId13" Type="http://schemas.openxmlformats.org/officeDocument/2006/relationships/table" Target="../tables/table107.xml"/><Relationship Id="rId3" Type="http://schemas.openxmlformats.org/officeDocument/2006/relationships/table" Target="../tables/table97.xml"/><Relationship Id="rId7" Type="http://schemas.openxmlformats.org/officeDocument/2006/relationships/table" Target="../tables/table101.xml"/><Relationship Id="rId12" Type="http://schemas.openxmlformats.org/officeDocument/2006/relationships/table" Target="../tables/table106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table" Target="../tables/table100.xml"/><Relationship Id="rId11" Type="http://schemas.openxmlformats.org/officeDocument/2006/relationships/table" Target="../tables/table105.xml"/><Relationship Id="rId5" Type="http://schemas.openxmlformats.org/officeDocument/2006/relationships/table" Target="../tables/table99.xml"/><Relationship Id="rId10" Type="http://schemas.openxmlformats.org/officeDocument/2006/relationships/table" Target="../tables/table104.xml"/><Relationship Id="rId4" Type="http://schemas.openxmlformats.org/officeDocument/2006/relationships/table" Target="../tables/table98.xml"/><Relationship Id="rId9" Type="http://schemas.openxmlformats.org/officeDocument/2006/relationships/table" Target="../tables/table103.xml"/><Relationship Id="rId14" Type="http://schemas.openxmlformats.org/officeDocument/2006/relationships/table" Target="../tables/table10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sTCalendar1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4">
        <v>2017</v>
      </c>
      <c r="C3" s="34"/>
      <c r="D3" s="34"/>
      <c r="E3" s="34"/>
      <c r="F3" s="34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35" t="s">
        <v>1</v>
      </c>
      <c r="C6" s="35"/>
      <c r="D6" s="35"/>
      <c r="E6" s="35"/>
      <c r="F6" s="35"/>
      <c r="G6" s="35"/>
      <c r="H6" s="35"/>
      <c r="J6" s="35" t="s">
        <v>12</v>
      </c>
      <c r="K6" s="35"/>
      <c r="L6" s="35"/>
      <c r="M6" s="35"/>
      <c r="N6" s="35"/>
      <c r="O6" s="35"/>
      <c r="P6" s="35"/>
      <c r="R6" s="35" t="s">
        <v>16</v>
      </c>
      <c r="S6" s="35"/>
      <c r="T6" s="35"/>
      <c r="U6" s="35"/>
      <c r="V6" s="35"/>
      <c r="W6" s="35"/>
      <c r="X6" s="35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 t="str">
        <f>IF(DAY(JanDim1)=1,"",IF(AND(YEAR(JanDim1+2)=AnnéeCalendrier,MONTH(JanDim1+2)=1),JanDim1+2,""))</f>
        <v/>
      </c>
      <c r="D8" s="5" t="str">
        <f>IF(DAY(JanDim1)=1,"",IF(AND(YEAR(JanDim1+3)=AnnéeCalendrier,MONTH(JanDim1+3)=1),JanDim1+3,""))</f>
        <v/>
      </c>
      <c r="E8" s="5" t="str">
        <f>IF(DAY(JanDim1)=1,"",IF(AND(YEAR(JanDim1+4)=AnnéeCalendrier,MONTH(JanDim1+4)=1),JanDim1+4,""))</f>
        <v/>
      </c>
      <c r="F8" s="5" t="str">
        <f>IF(DAY(JanDim1)=1,"",IF(AND(YEAR(JanDim1+5)=AnnéeCalendrier,MONTH(JanDim1+5)=1),JanDim1+5,""))</f>
        <v/>
      </c>
      <c r="G8" s="5" t="str">
        <f>IF(DAY(JanDim1)=1,"",IF(AND(YEAR(JanDim1+6)=AnnéeCalendrier,MONTH(JanDim1+6)=1),JanDim1+6,""))</f>
        <v/>
      </c>
      <c r="H8" s="5">
        <f>IF(DAY(JanDim1)=1,IF(AND(YEAR(JanDim1)=AnnéeCalendrier,MONTH(JanDim1)=1),JanDim1,""),IF(AND(YEAR(JanDim1+7)=AnnéeCalendrier,MONTH(JanDim1+7)=1),JanDim1+7,""))</f>
        <v>42736</v>
      </c>
      <c r="I8" s="4"/>
      <c r="J8" s="5" t="str">
        <f>IF(DAY(FévDim1)=1,"",IF(AND(YEAR(FévDim1+1)=AnnéeCalendrier,MONTH(FévDim1+1)=2),FévDim1+1,""))</f>
        <v/>
      </c>
      <c r="K8" s="5" t="str">
        <f>IF(DAY(FévDim1)=1,"",IF(AND(YEAR(FévDim1+2)=AnnéeCalendrier,MONTH(FévDim1+2)=2),FévDim1+2,""))</f>
        <v/>
      </c>
      <c r="L8" s="5">
        <f>IF(DAY(FévDim1)=1,"",IF(AND(YEAR(FévDim1+3)=AnnéeCalendrier,MONTH(FévDim1+3)=2),FévDim1+3,""))</f>
        <v>42767</v>
      </c>
      <c r="M8" s="5">
        <f>IF(DAY(FévDim1)=1,"",IF(AND(YEAR(FévDim1+4)=AnnéeCalendrier,MONTH(FévDim1+4)=2),FévDim1+4,""))</f>
        <v>42768</v>
      </c>
      <c r="N8" s="5">
        <f>IF(DAY(FévDim1)=1,"",IF(AND(YEAR(FévDim1+5)=AnnéeCalendrier,MONTH(FévDim1+5)=2),FévDim1+5,""))</f>
        <v>42769</v>
      </c>
      <c r="O8" s="5">
        <f>IF(DAY(FévDim1)=1,"",IF(AND(YEAR(FévDim1+6)=AnnéeCalendrier,MONTH(FévDim1+6)=2),FévDim1+6,""))</f>
        <v>42770</v>
      </c>
      <c r="P8" s="5">
        <f>IF(DAY(FévDim1)=1,IF(AND(YEAR(FévDim1)=AnnéeCalendrier,MONTH(FévDim1)=2),FévDim1,""),IF(AND(YEAR(FévDim1+7)=AnnéeCalendrier,MONTH(FévDim1+7)=2),FévDim1+7,""))</f>
        <v>42771</v>
      </c>
      <c r="Q8" s="4"/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>
        <f>IF(DAY(MarDim1)=1,"",IF(AND(YEAR(MarDim1+3)=AnnéeCalendrier,MONTH(MarDim1+3)=3),MarDim1+3,""))</f>
        <v>42795</v>
      </c>
      <c r="U8" s="5">
        <f>IF(DAY(MarDim1)=1,"",IF(AND(YEAR(MarDim1+4)=AnnéeCalendrier,MONTH(MarDim1+4)=3),MarDim1+4,""))</f>
        <v>42796</v>
      </c>
      <c r="V8" s="5">
        <f>IF(DAY(MarDim1)=1,"",IF(AND(YEAR(MarDim1+5)=AnnéeCalendrier,MONTH(MarDim1+5)=3),MarDim1+5,""))</f>
        <v>42797</v>
      </c>
      <c r="W8" s="5">
        <f>IF(DAY(MarDim1)=1,"",IF(AND(YEAR(MarDim1+6)=AnnéeCalendrier,MONTH(MarDim1+6)=3),MarDim1+6,""))</f>
        <v>42798</v>
      </c>
      <c r="X8" s="5">
        <f>IF(DAY(MarDim1)=1,IF(AND(YEAR(MarDim1)=AnnéeCalendrier,MONTH(MarDim1)=3),MarDim1,""),IF(AND(YEAR(MarDim1+7)=AnnéeCalendrier,MONTH(MarDim1+7)=3),MarDim1+7,""))</f>
        <v>42799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42737</v>
      </c>
      <c r="C9" s="5">
        <f>IF(DAY(JanDim1)=1,IF(AND(YEAR(JanDim1+2)=AnnéeCalendrier,MONTH(JanDim1+2)=1),JanDim1+2,""),IF(AND(YEAR(JanDim1+9)=AnnéeCalendrier,MONTH(JanDim1+9)=1),JanDim1+9,""))</f>
        <v>42738</v>
      </c>
      <c r="D9" s="5">
        <f>IF(DAY(JanDim1)=1,IF(AND(YEAR(JanDim1+3)=AnnéeCalendrier,MONTH(JanDim1+3)=1),JanDim1+3,""),IF(AND(YEAR(JanDim1+10)=AnnéeCalendrier,MONTH(JanDim1+10)=1),JanDim1+10,""))</f>
        <v>42739</v>
      </c>
      <c r="E9" s="5">
        <f>IF(DAY(JanDim1)=1,IF(AND(YEAR(JanDim1+4)=AnnéeCalendrier,MONTH(JanDim1+4)=1),JanDim1+4,""),IF(AND(YEAR(JanDim1+11)=AnnéeCalendrier,MONTH(JanDim1+11)=1),JanDim1+11,""))</f>
        <v>42740</v>
      </c>
      <c r="F9" s="5">
        <f>IF(DAY(JanDim1)=1,IF(AND(YEAR(JanDim1+5)=AnnéeCalendrier,MONTH(JanDim1+5)=1),JanDim1+5,""),IF(AND(YEAR(JanDim1+12)=AnnéeCalendrier,MONTH(JanDim1+12)=1),JanDim1+12,""))</f>
        <v>42741</v>
      </c>
      <c r="G9" s="5">
        <f>IF(DAY(JanDim1)=1,IF(AND(YEAR(JanDim1+6)=AnnéeCalendrier,MONTH(JanDim1+6)=1),JanDim1+6,""),IF(AND(YEAR(JanDim1+13)=AnnéeCalendrier,MONTH(JanDim1+13)=1),JanDim1+13,""))</f>
        <v>42742</v>
      </c>
      <c r="H9" s="5">
        <f>IF(DAY(JanDim1)=1,IF(AND(YEAR(JanDim1+7)=AnnéeCalendrier,MONTH(JanDim1+7)=1),JanDim1+7,""),IF(AND(YEAR(JanDim1+14)=AnnéeCalendrier,MONTH(JanDim1+14)=1),JanDim1+14,""))</f>
        <v>42743</v>
      </c>
      <c r="I9" s="4"/>
      <c r="J9" s="5">
        <f>IF(DAY(FévDim1)=1,IF(AND(YEAR(FévDim1+1)=AnnéeCalendrier,MONTH(FévDim1+1)=2),FévDim1+1,""),IF(AND(YEAR(FévDim1+8)=AnnéeCalendrier,MONTH(FévDim1+8)=2),FévDim1+8,""))</f>
        <v>42772</v>
      </c>
      <c r="K9" s="5">
        <f>IF(DAY(FévDim1)=1,IF(AND(YEAR(FévDim1+2)=AnnéeCalendrier,MONTH(FévDim1+2)=2),FévDim1+2,""),IF(AND(YEAR(FévDim1+9)=AnnéeCalendrier,MONTH(FévDim1+9)=2),FévDim1+9,""))</f>
        <v>42773</v>
      </c>
      <c r="L9" s="5">
        <f>IF(DAY(FévDim1)=1,IF(AND(YEAR(FévDim1+3)=AnnéeCalendrier,MONTH(FévDim1+3)=2),FévDim1+3,""),IF(AND(YEAR(FévDim1+10)=AnnéeCalendrier,MONTH(FévDim1+10)=2),FévDim1+10,""))</f>
        <v>42774</v>
      </c>
      <c r="M9" s="5">
        <f>IF(DAY(FévDim1)=1,IF(AND(YEAR(FévDim1+4)=AnnéeCalendrier,MONTH(FévDim1+4)=2),FévDim1+4,""),IF(AND(YEAR(FévDim1+11)=AnnéeCalendrier,MONTH(FévDim1+11)=2),FévDim1+11,""))</f>
        <v>42775</v>
      </c>
      <c r="N9" s="5">
        <f>IF(DAY(FévDim1)=1,IF(AND(YEAR(FévDim1+5)=AnnéeCalendrier,MONTH(FévDim1+5)=2),FévDim1+5,""),IF(AND(YEAR(FévDim1+12)=AnnéeCalendrier,MONTH(FévDim1+12)=2),FévDim1+12,""))</f>
        <v>42776</v>
      </c>
      <c r="O9" s="5">
        <f>IF(DAY(FévDim1)=1,IF(AND(YEAR(FévDim1+6)=AnnéeCalendrier,MONTH(FévDim1+6)=2),FévDim1+6,""),IF(AND(YEAR(FévDim1+13)=AnnéeCalendrier,MONTH(FévDim1+13)=2),FévDim1+13,""))</f>
        <v>42777</v>
      </c>
      <c r="P9" s="5">
        <f>IF(DAY(FévDim1)=1,IF(AND(YEAR(FévDim1+7)=AnnéeCalendrier,MONTH(FévDim1+7)=2),FévDim1+7,""),IF(AND(YEAR(FévDim1+14)=AnnéeCalendrier,MONTH(FévDim1+14)=2),FévDim1+14,""))</f>
        <v>42778</v>
      </c>
      <c r="Q9" s="4"/>
      <c r="R9" s="5">
        <f>IF(DAY(MarDim1)=1,IF(AND(YEAR(MarDim1+1)=AnnéeCalendrier,MONTH(MarDim1+1)=3),MarDim1+1,""),IF(AND(YEAR(MarDim1+8)=AnnéeCalendrier,MONTH(MarDim1+8)=3),MarDim1+8,""))</f>
        <v>42800</v>
      </c>
      <c r="S9" s="5">
        <f>IF(DAY(MarDim1)=1,IF(AND(YEAR(MarDim1+2)=AnnéeCalendrier,MONTH(MarDim1+2)=3),MarDim1+2,""),IF(AND(YEAR(MarDim1+9)=AnnéeCalendrier,MONTH(MarDim1+9)=3),MarDim1+9,""))</f>
        <v>42801</v>
      </c>
      <c r="T9" s="5">
        <f>IF(DAY(MarDim1)=1,IF(AND(YEAR(MarDim1+3)=AnnéeCalendrier,MONTH(MarDim1+3)=3),MarDim1+3,""),IF(AND(YEAR(MarDim1+10)=AnnéeCalendrier,MONTH(MarDim1+10)=3),MarDim1+10,""))</f>
        <v>42802</v>
      </c>
      <c r="U9" s="5">
        <f>IF(DAY(MarDim1)=1,IF(AND(YEAR(MarDim1+4)=AnnéeCalendrier,MONTH(MarDim1+4)=3),MarDim1+4,""),IF(AND(YEAR(MarDim1+11)=AnnéeCalendrier,MONTH(MarDim1+11)=3),MarDim1+11,""))</f>
        <v>42803</v>
      </c>
      <c r="V9" s="5">
        <f>IF(DAY(MarDim1)=1,IF(AND(YEAR(MarDim1+5)=AnnéeCalendrier,MONTH(MarDim1+5)=3),MarDim1+5,""),IF(AND(YEAR(MarDim1+12)=AnnéeCalendrier,MONTH(MarDim1+12)=3),MarDim1+12,""))</f>
        <v>42804</v>
      </c>
      <c r="W9" s="5">
        <f>IF(DAY(MarDim1)=1,IF(AND(YEAR(MarDim1+6)=AnnéeCalendrier,MONTH(MarDim1+6)=3),MarDim1+6,""),IF(AND(YEAR(MarDim1+13)=AnnéeCalendrier,MONTH(MarDim1+13)=3),MarDim1+13,""))</f>
        <v>42805</v>
      </c>
      <c r="X9" s="5">
        <f>IF(DAY(MarDim1)=1,IF(AND(YEAR(MarDim1+7)=AnnéeCalendrier,MONTH(MarDim1+7)=3),MarDim1+7,""),IF(AND(YEAR(MarDim1+14)=AnnéeCalendrier,MONTH(MarDim1+14)=3),MarDim1+14,""))</f>
        <v>42806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42744</v>
      </c>
      <c r="C10" s="5">
        <f>IF(DAY(JanDim1)=1,IF(AND(YEAR(JanDim1+9)=AnnéeCalendrier,MONTH(JanDim1+9)=1),JanDim1+9,""),IF(AND(YEAR(JanDim1+16)=AnnéeCalendrier,MONTH(JanDim1+16)=1),JanDim1+16,""))</f>
        <v>42745</v>
      </c>
      <c r="D10" s="5">
        <f>IF(DAY(JanDim1)=1,IF(AND(YEAR(JanDim1+10)=AnnéeCalendrier,MONTH(JanDim1+10)=1),JanDim1+10,""),IF(AND(YEAR(JanDim1+17)=AnnéeCalendrier,MONTH(JanDim1+17)=1),JanDim1+17,""))</f>
        <v>42746</v>
      </c>
      <c r="E10" s="5">
        <f>IF(DAY(JanDim1)=1,IF(AND(YEAR(JanDim1+11)=AnnéeCalendrier,MONTH(JanDim1+11)=1),JanDim1+11,""),IF(AND(YEAR(JanDim1+18)=AnnéeCalendrier,MONTH(JanDim1+18)=1),JanDim1+18,""))</f>
        <v>42747</v>
      </c>
      <c r="F10" s="5">
        <f>IF(DAY(JanDim1)=1,IF(AND(YEAR(JanDim1+12)=AnnéeCalendrier,MONTH(JanDim1+12)=1),JanDim1+12,""),IF(AND(YEAR(JanDim1+19)=AnnéeCalendrier,MONTH(JanDim1+19)=1),JanDim1+19,""))</f>
        <v>42748</v>
      </c>
      <c r="G10" s="5">
        <f>IF(DAY(JanDim1)=1,IF(AND(YEAR(JanDim1+13)=AnnéeCalendrier,MONTH(JanDim1+13)=1),JanDim1+13,""),IF(AND(YEAR(JanDim1+20)=AnnéeCalendrier,MONTH(JanDim1+20)=1),JanDim1+20,""))</f>
        <v>42749</v>
      </c>
      <c r="H10" s="5">
        <f>IF(DAY(JanDim1)=1,IF(AND(YEAR(JanDim1+14)=AnnéeCalendrier,MONTH(JanDim1+14)=1),JanDim1+14,""),IF(AND(YEAR(JanDim1+21)=AnnéeCalendrier,MONTH(JanDim1+21)=1),JanDim1+21,""))</f>
        <v>42750</v>
      </c>
      <c r="I10" s="4"/>
      <c r="J10" s="5">
        <f>IF(DAY(FévDim1)=1,IF(AND(YEAR(FévDim1+8)=AnnéeCalendrier,MONTH(FévDim1+8)=2),FévDim1+8,""),IF(AND(YEAR(FévDim1+15)=AnnéeCalendrier,MONTH(FévDim1+15)=2),FévDim1+15,""))</f>
        <v>42779</v>
      </c>
      <c r="K10" s="5">
        <f>IF(DAY(FévDim1)=1,IF(AND(YEAR(FévDim1+9)=AnnéeCalendrier,MONTH(FévDim1+9)=2),FévDim1+9,""),IF(AND(YEAR(FévDim1+16)=AnnéeCalendrier,MONTH(FévDim1+16)=2),FévDim1+16,""))</f>
        <v>42780</v>
      </c>
      <c r="L10" s="5">
        <f>IF(DAY(FévDim1)=1,IF(AND(YEAR(FévDim1+10)=AnnéeCalendrier,MONTH(FévDim1+10)=2),FévDim1+10,""),IF(AND(YEAR(FévDim1+17)=AnnéeCalendrier,MONTH(FévDim1+17)=2),FévDim1+17,""))</f>
        <v>42781</v>
      </c>
      <c r="M10" s="5">
        <f>IF(DAY(FévDim1)=1,IF(AND(YEAR(FévDim1+11)=AnnéeCalendrier,MONTH(FévDim1+11)=2),FévDim1+11,""),IF(AND(YEAR(FévDim1+18)=AnnéeCalendrier,MONTH(FévDim1+18)=2),FévDim1+18,""))</f>
        <v>42782</v>
      </c>
      <c r="N10" s="5">
        <f>IF(DAY(FévDim1)=1,IF(AND(YEAR(FévDim1+12)=AnnéeCalendrier,MONTH(FévDim1+12)=2),FévDim1+12,""),IF(AND(YEAR(FévDim1+19)=AnnéeCalendrier,MONTH(FévDim1+19)=2),FévDim1+19,""))</f>
        <v>42783</v>
      </c>
      <c r="O10" s="5">
        <f>IF(DAY(FévDim1)=1,IF(AND(YEAR(FévDim1+13)=AnnéeCalendrier,MONTH(FévDim1+13)=2),FévDim1+13,""),IF(AND(YEAR(FévDim1+20)=AnnéeCalendrier,MONTH(FévDim1+20)=2),FévDim1+20,""))</f>
        <v>42784</v>
      </c>
      <c r="P10" s="5">
        <f>IF(DAY(FévDim1)=1,IF(AND(YEAR(FévDim1+14)=AnnéeCalendrier,MONTH(FévDim1+14)=2),FévDim1+14,""),IF(AND(YEAR(FévDim1+21)=AnnéeCalendrier,MONTH(FévDim1+21)=2),FévDim1+21,""))</f>
        <v>42785</v>
      </c>
      <c r="Q10" s="4"/>
      <c r="R10" s="5">
        <f>IF(DAY(MarDim1)=1,IF(AND(YEAR(MarDim1+8)=AnnéeCalendrier,MONTH(MarDim1+8)=3),MarDim1+8,""),IF(AND(YEAR(MarDim1+15)=AnnéeCalendrier,MONTH(MarDim1+15)=3),MarDim1+15,""))</f>
        <v>42807</v>
      </c>
      <c r="S10" s="5">
        <f>IF(DAY(MarDim1)=1,IF(AND(YEAR(MarDim1+9)=AnnéeCalendrier,MONTH(MarDim1+9)=3),MarDim1+9,""),IF(AND(YEAR(MarDim1+16)=AnnéeCalendrier,MONTH(MarDim1+16)=3),MarDim1+16,""))</f>
        <v>42808</v>
      </c>
      <c r="T10" s="5">
        <f>IF(DAY(MarDim1)=1,IF(AND(YEAR(MarDim1+10)=AnnéeCalendrier,MONTH(MarDim1+10)=3),MarDim1+10,""),IF(AND(YEAR(MarDim1+17)=AnnéeCalendrier,MONTH(MarDim1+17)=3),MarDim1+17,""))</f>
        <v>42809</v>
      </c>
      <c r="U10" s="5">
        <f>IF(DAY(MarDim1)=1,IF(AND(YEAR(MarDim1+11)=AnnéeCalendrier,MONTH(MarDim1+11)=3),MarDim1+11,""),IF(AND(YEAR(MarDim1+18)=AnnéeCalendrier,MONTH(MarDim1+18)=3),MarDim1+18,""))</f>
        <v>42810</v>
      </c>
      <c r="V10" s="5">
        <f>IF(DAY(MarDim1)=1,IF(AND(YEAR(MarDim1+12)=AnnéeCalendrier,MONTH(MarDim1+12)=3),MarDim1+12,""),IF(AND(YEAR(MarDim1+19)=AnnéeCalendrier,MONTH(MarDim1+19)=3),MarDim1+19,""))</f>
        <v>42811</v>
      </c>
      <c r="W10" s="5">
        <f>IF(DAY(MarDim1)=1,IF(AND(YEAR(MarDim1+13)=AnnéeCalendrier,MONTH(MarDim1+13)=3),MarDim1+13,""),IF(AND(YEAR(MarDim1+20)=AnnéeCalendrier,MONTH(MarDim1+20)=3),MarDim1+20,""))</f>
        <v>42812</v>
      </c>
      <c r="X10" s="5">
        <f>IF(DAY(MarDim1)=1,IF(AND(YEAR(MarDim1+14)=AnnéeCalendrier,MONTH(MarDim1+14)=3),MarDim1+14,""),IF(AND(YEAR(MarDim1+21)=AnnéeCalendrier,MONTH(MarDim1+21)=3),MarDim1+21,""))</f>
        <v>42813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42751</v>
      </c>
      <c r="C11" s="5">
        <f>IF(DAY(JanDim1)=1,IF(AND(YEAR(JanDim1+16)=AnnéeCalendrier,MONTH(JanDim1+16)=1),JanDim1+16,""),IF(AND(YEAR(JanDim1+23)=AnnéeCalendrier,MONTH(JanDim1+23)=1),JanDim1+23,""))</f>
        <v>42752</v>
      </c>
      <c r="D11" s="5">
        <f>IF(DAY(JanDim1)=1,IF(AND(YEAR(JanDim1+17)=AnnéeCalendrier,MONTH(JanDim1+17)=1),JanDim1+17,""),IF(AND(YEAR(JanDim1+24)=AnnéeCalendrier,MONTH(JanDim1+24)=1),JanDim1+24,""))</f>
        <v>42753</v>
      </c>
      <c r="E11" s="5">
        <f>IF(DAY(JanDim1)=1,IF(AND(YEAR(JanDim1+18)=AnnéeCalendrier,MONTH(JanDim1+18)=1),JanDim1+18,""),IF(AND(YEAR(JanDim1+25)=AnnéeCalendrier,MONTH(JanDim1+25)=1),JanDim1+25,""))</f>
        <v>42754</v>
      </c>
      <c r="F11" s="5">
        <f>IF(DAY(JanDim1)=1,IF(AND(YEAR(JanDim1+19)=AnnéeCalendrier,MONTH(JanDim1+19)=1),JanDim1+19,""),IF(AND(YEAR(JanDim1+26)=AnnéeCalendrier,MONTH(JanDim1+26)=1),JanDim1+26,""))</f>
        <v>42755</v>
      </c>
      <c r="G11" s="5">
        <f>IF(DAY(JanDim1)=1,IF(AND(YEAR(JanDim1+20)=AnnéeCalendrier,MONTH(JanDim1+20)=1),JanDim1+20,""),IF(AND(YEAR(JanDim1+27)=AnnéeCalendrier,MONTH(JanDim1+27)=1),JanDim1+27,""))</f>
        <v>42756</v>
      </c>
      <c r="H11" s="5">
        <f>IF(DAY(JanDim1)=1,IF(AND(YEAR(JanDim1+21)=AnnéeCalendrier,MONTH(JanDim1+21)=1),JanDim1+21,""),IF(AND(YEAR(JanDim1+28)=AnnéeCalendrier,MONTH(JanDim1+28)=1),JanDim1+28,""))</f>
        <v>42757</v>
      </c>
      <c r="I11" s="4"/>
      <c r="J11" s="5">
        <f>IF(DAY(FévDim1)=1,IF(AND(YEAR(FévDim1+15)=AnnéeCalendrier,MONTH(FévDim1+15)=2),FévDim1+15,""),IF(AND(YEAR(FévDim1+22)=AnnéeCalendrier,MONTH(FévDim1+22)=2),FévDim1+22,""))</f>
        <v>42786</v>
      </c>
      <c r="K11" s="5">
        <f>IF(DAY(FévDim1)=1,IF(AND(YEAR(FévDim1+16)=AnnéeCalendrier,MONTH(FévDim1+16)=2),FévDim1+16,""),IF(AND(YEAR(FévDim1+23)=AnnéeCalendrier,MONTH(FévDim1+23)=2),FévDim1+23,""))</f>
        <v>42787</v>
      </c>
      <c r="L11" s="5">
        <f>IF(DAY(FévDim1)=1,IF(AND(YEAR(FévDim1+17)=AnnéeCalendrier,MONTH(FévDim1+17)=2),FévDim1+17,""),IF(AND(YEAR(FévDim1+24)=AnnéeCalendrier,MONTH(FévDim1+24)=2),FévDim1+24,""))</f>
        <v>42788</v>
      </c>
      <c r="M11" s="5">
        <f>IF(DAY(FévDim1)=1,IF(AND(YEAR(FévDim1+18)=AnnéeCalendrier,MONTH(FévDim1+18)=2),FévDim1+18,""),IF(AND(YEAR(FévDim1+25)=AnnéeCalendrier,MONTH(FévDim1+25)=2),FévDim1+25,""))</f>
        <v>42789</v>
      </c>
      <c r="N11" s="5">
        <f>IF(DAY(FévDim1)=1,IF(AND(YEAR(FévDim1+19)=AnnéeCalendrier,MONTH(FévDim1+19)=2),FévDim1+19,""),IF(AND(YEAR(FévDim1+26)=AnnéeCalendrier,MONTH(FévDim1+26)=2),FévDim1+26,""))</f>
        <v>42790</v>
      </c>
      <c r="O11" s="5">
        <f>IF(DAY(FévDim1)=1,IF(AND(YEAR(FévDim1+20)=AnnéeCalendrier,MONTH(FévDim1+20)=2),FévDim1+20,""),IF(AND(YEAR(FévDim1+27)=AnnéeCalendrier,MONTH(FévDim1+27)=2),FévDim1+27,""))</f>
        <v>42791</v>
      </c>
      <c r="P11" s="5">
        <f>IF(DAY(FévDim1)=1,IF(AND(YEAR(FévDim1+21)=AnnéeCalendrier,MONTH(FévDim1+21)=2),FévDim1+21,""),IF(AND(YEAR(FévDim1+28)=AnnéeCalendrier,MONTH(FévDim1+28)=2),FévDim1+28,""))</f>
        <v>42792</v>
      </c>
      <c r="Q11" s="4"/>
      <c r="R11" s="5">
        <f>IF(DAY(MarDim1)=1,IF(AND(YEAR(MarDim1+15)=AnnéeCalendrier,MONTH(MarDim1+15)=3),MarDim1+15,""),IF(AND(YEAR(MarDim1+22)=AnnéeCalendrier,MONTH(MarDim1+22)=3),MarDim1+22,""))</f>
        <v>42814</v>
      </c>
      <c r="S11" s="5">
        <f>IF(DAY(MarDim1)=1,IF(AND(YEAR(MarDim1+16)=AnnéeCalendrier,MONTH(MarDim1+16)=3),MarDim1+16,""),IF(AND(YEAR(MarDim1+23)=AnnéeCalendrier,MONTH(MarDim1+23)=3),MarDim1+23,""))</f>
        <v>42815</v>
      </c>
      <c r="T11" s="5">
        <f>IF(DAY(MarDim1)=1,IF(AND(YEAR(MarDim1+17)=AnnéeCalendrier,MONTH(MarDim1+17)=3),MarDim1+17,""),IF(AND(YEAR(MarDim1+24)=AnnéeCalendrier,MONTH(MarDim1+24)=3),MarDim1+24,""))</f>
        <v>42816</v>
      </c>
      <c r="U11" s="5">
        <f>IF(DAY(MarDim1)=1,IF(AND(YEAR(MarDim1+18)=AnnéeCalendrier,MONTH(MarDim1+18)=3),MarDim1+18,""),IF(AND(YEAR(MarDim1+25)=AnnéeCalendrier,MONTH(MarDim1+25)=3),MarDim1+25,""))</f>
        <v>42817</v>
      </c>
      <c r="V11" s="5">
        <f>IF(DAY(MarDim1)=1,IF(AND(YEAR(MarDim1+19)=AnnéeCalendrier,MONTH(MarDim1+19)=3),MarDim1+19,""),IF(AND(YEAR(MarDim1+26)=AnnéeCalendrier,MONTH(MarDim1+26)=3),MarDim1+26,""))</f>
        <v>42818</v>
      </c>
      <c r="W11" s="5">
        <f>IF(DAY(MarDim1)=1,IF(AND(YEAR(MarDim1+20)=AnnéeCalendrier,MONTH(MarDim1+20)=3),MarDim1+20,""),IF(AND(YEAR(MarDim1+27)=AnnéeCalendrier,MONTH(MarDim1+27)=3),MarDim1+27,""))</f>
        <v>42819</v>
      </c>
      <c r="X11" s="5">
        <f>IF(DAY(MarDim1)=1,IF(AND(YEAR(MarDim1+21)=AnnéeCalendrier,MONTH(MarDim1+21)=3),MarDim1+21,""),IF(AND(YEAR(MarDim1+28)=AnnéeCalendrier,MONTH(MarDim1+28)=3),MarDim1+28,""))</f>
        <v>42820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42758</v>
      </c>
      <c r="C12" s="5">
        <f>IF(DAY(JanDim1)=1,IF(AND(YEAR(JanDim1+23)=AnnéeCalendrier,MONTH(JanDim1+23)=1),JanDim1+23,""),IF(AND(YEAR(JanDim1+30)=AnnéeCalendrier,MONTH(JanDim1+30)=1),JanDim1+30,""))</f>
        <v>42759</v>
      </c>
      <c r="D12" s="5">
        <f>IF(DAY(JanDim1)=1,IF(AND(YEAR(JanDim1+24)=AnnéeCalendrier,MONTH(JanDim1+24)=1),JanDim1+24,""),IF(AND(YEAR(JanDim1+31)=AnnéeCalendrier,MONTH(JanDim1+31)=1),JanDim1+31,""))</f>
        <v>42760</v>
      </c>
      <c r="E12" s="5">
        <f>IF(DAY(JanDim1)=1,IF(AND(YEAR(JanDim1+25)=AnnéeCalendrier,MONTH(JanDim1+25)=1),JanDim1+25,""),IF(AND(YEAR(JanDim1+32)=AnnéeCalendrier,MONTH(JanDim1+32)=1),JanDim1+32,""))</f>
        <v>42761</v>
      </c>
      <c r="F12" s="5">
        <f>IF(DAY(JanDim1)=1,IF(AND(YEAR(JanDim1+26)=AnnéeCalendrier,MONTH(JanDim1+26)=1),JanDim1+26,""),IF(AND(YEAR(JanDim1+33)=AnnéeCalendrier,MONTH(JanDim1+33)=1),JanDim1+33,""))</f>
        <v>42762</v>
      </c>
      <c r="G12" s="5">
        <f>IF(DAY(JanDim1)=1,IF(AND(YEAR(JanDim1+27)=AnnéeCalendrier,MONTH(JanDim1+27)=1),JanDim1+27,""),IF(AND(YEAR(JanDim1+34)=AnnéeCalendrier,MONTH(JanDim1+34)=1),JanDim1+34,""))</f>
        <v>42763</v>
      </c>
      <c r="H12" s="5">
        <f>IF(DAY(JanDim1)=1,IF(AND(YEAR(JanDim1+28)=AnnéeCalendrier,MONTH(JanDim1+28)=1),JanDim1+28,""),IF(AND(YEAR(JanDim1+35)=AnnéeCalendrier,MONTH(JanDim1+35)=1),JanDim1+35,""))</f>
        <v>42764</v>
      </c>
      <c r="I12" s="4"/>
      <c r="J12" s="5">
        <f>IF(DAY(FévDim1)=1,IF(AND(YEAR(FévDim1+22)=AnnéeCalendrier,MONTH(FévDim1+22)=2),FévDim1+22,""),IF(AND(YEAR(FévDim1+29)=AnnéeCalendrier,MONTH(FévDim1+29)=2),FévDim1+29,""))</f>
        <v>42793</v>
      </c>
      <c r="K12" s="5">
        <f>IF(DAY(FévDim1)=1,IF(AND(YEAR(FévDim1+23)=AnnéeCalendrier,MONTH(FévDim1+23)=2),FévDim1+23,""),IF(AND(YEAR(FévDim1+30)=AnnéeCalendrier,MONTH(FévDim1+30)=2),FévDim1+30,""))</f>
        <v>42794</v>
      </c>
      <c r="L12" s="5" t="str">
        <f>IF(DAY(FévDim1)=1,IF(AND(YEAR(FévDim1+24)=AnnéeCalendrier,MONTH(FévDim1+24)=2),FévDim1+24,""),IF(AND(YEAR(FévDim1+31)=AnnéeCalendrier,MONTH(FévDim1+31)=2),FévDim1+31,""))</f>
        <v/>
      </c>
      <c r="M12" s="5" t="str">
        <f>IF(DAY(FévDim1)=1,IF(AND(YEAR(FévDim1+25)=AnnéeCalendrier,MONTH(FévDim1+25)=2),FévDim1+25,""),IF(AND(YEAR(FévDim1+32)=AnnéeCalendrier,MONTH(FévDim1+32)=2),FévDim1+32,""))</f>
        <v/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42821</v>
      </c>
      <c r="S12" s="5">
        <f>IF(DAY(MarDim1)=1,IF(AND(YEAR(MarDim1+23)=AnnéeCalendrier,MONTH(MarDim1+23)=3),MarDim1+23,""),IF(AND(YEAR(MarDim1+30)=AnnéeCalendrier,MONTH(MarDim1+30)=3),MarDim1+30,""))</f>
        <v>42822</v>
      </c>
      <c r="T12" s="5">
        <f>IF(DAY(MarDim1)=1,IF(AND(YEAR(MarDim1+24)=AnnéeCalendrier,MONTH(MarDim1+24)=3),MarDim1+24,""),IF(AND(YEAR(MarDim1+31)=AnnéeCalendrier,MONTH(MarDim1+31)=3),MarDim1+31,""))</f>
        <v>42823</v>
      </c>
      <c r="U12" s="5">
        <f>IF(DAY(MarDim1)=1,IF(AND(YEAR(MarDim1+25)=AnnéeCalendrier,MONTH(MarDim1+25)=3),MarDim1+25,""),IF(AND(YEAR(MarDim1+32)=AnnéeCalendrier,MONTH(MarDim1+32)=3),MarDim1+32,""))</f>
        <v>42824</v>
      </c>
      <c r="V12" s="5">
        <f>IF(DAY(MarDim1)=1,IF(AND(YEAR(MarDim1+26)=AnnéeCalendrier,MONTH(MarDim1+26)=3),MarDim1+26,""),IF(AND(YEAR(MarDim1+33)=AnnéeCalendrier,MONTH(MarDim1+33)=3),MarDim1+33,""))</f>
        <v>42825</v>
      </c>
      <c r="W12" s="5" t="str">
        <f>IF(DAY(MarDim1)=1,IF(AND(YEAR(MarDim1+27)=AnnéeCalendrier,MONTH(MarDim1+27)=3),MarDim1+27,""),IF(AND(YEAR(MarDim1+34)=AnnéeCalendrier,MONTH(MarDim1+34)=3),MarDim1+34,""))</f>
        <v/>
      </c>
      <c r="X12" s="5" t="str">
        <f>IF(DAY(MarDim1)=1,IF(AND(YEAR(MarDim1+28)=AnnéeCalendrier,MONTH(MarDim1+28)=3),MarDim1+28,""),IF(AND(YEAR(MarDim1+35)=AnnéeCalendrier,MONTH(MarDim1+35)=3),MarDim1+35,""))</f>
        <v/>
      </c>
    </row>
    <row r="13" spans="1:29" ht="36" customHeight="1" x14ac:dyDescent="0.25">
      <c r="B13" s="5">
        <f>IF(DAY(JanDim1)=1,IF(AND(YEAR(JanDim1+29)=AnnéeCalendrier,MONTH(JanDim1+29)=1),JanDim1+29,""),IF(AND(YEAR(JanDim1+36)=AnnéeCalendrier,MONTH(JanDim1+36)=1),JanDim1+36,""))</f>
        <v>42765</v>
      </c>
      <c r="C13" s="5">
        <f>IF(DAY(JanDim1)=1,IF(AND(YEAR(JanDim1+30)=AnnéeCalendrier,MONTH(JanDim1+30)=1),JanDim1+30,""),IF(AND(YEAR(JanDim1+37)=AnnéeCalendrier,MONTH(JanDim1+37)=1),JanDim1+37,""))</f>
        <v>42766</v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35" t="s">
        <v>3</v>
      </c>
      <c r="C15" s="35"/>
      <c r="D15" s="35"/>
      <c r="E15" s="35"/>
      <c r="F15" s="35"/>
      <c r="G15" s="35"/>
      <c r="H15" s="35"/>
      <c r="J15" s="35" t="s">
        <v>13</v>
      </c>
      <c r="K15" s="35"/>
      <c r="L15" s="35"/>
      <c r="M15" s="35"/>
      <c r="N15" s="35"/>
      <c r="O15" s="35"/>
      <c r="P15" s="35"/>
      <c r="R15" s="35" t="s">
        <v>17</v>
      </c>
      <c r="S15" s="35"/>
      <c r="T15" s="35"/>
      <c r="U15" s="35"/>
      <c r="V15" s="35"/>
      <c r="W15" s="35"/>
      <c r="X15" s="35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 t="str">
        <f>IF(DAY(AvrDim1)=1,"",IF(AND(YEAR(AvrDim1+2)=AnnéeCalendrier,MONTH(AvrDim1+2)=4),AvrDim1+2,""))</f>
        <v/>
      </c>
      <c r="D17" s="5" t="str">
        <f>IF(DAY(AvrDim1)=1,"",IF(AND(YEAR(AvrDim1+3)=AnnéeCalendrier,MONTH(AvrDim1+3)=4),AvrDim1+3,""))</f>
        <v/>
      </c>
      <c r="E17" s="5" t="str">
        <f>IF(DAY(AvrDim1)=1,"",IF(AND(YEAR(AvrDim1+4)=AnnéeCalendrier,MONTH(AvrDim1+4)=4),AvrDim1+4,""))</f>
        <v/>
      </c>
      <c r="F17" s="5" t="str">
        <f>IF(DAY(AvrDim1)=1,"",IF(AND(YEAR(AvrDim1+5)=AnnéeCalendrier,MONTH(AvrDim1+5)=4),AvrDim1+5,""))</f>
        <v/>
      </c>
      <c r="G17" s="5">
        <f>IF(DAY(AvrDim1)=1,"",IF(AND(YEAR(AvrDim1+6)=AnnéeCalendrier,MONTH(AvrDim1+6)=4),AvrDim1+6,""))</f>
        <v>42826</v>
      </c>
      <c r="H17" s="7">
        <f>IF(DAY(AvrDim1)=1,IF(AND(YEAR(AvrDim1)=AnnéeCalendrier,MONTH(AvrDim1)=4),AvrDim1,""),IF(AND(YEAR(AvrDim1+7)=AnnéeCalendrier,MONTH(AvrDim1+7)=4),AvrDim1+7,""))</f>
        <v>42827</v>
      </c>
      <c r="I17" s="4"/>
      <c r="J17" s="6">
        <f>IF(DAY(MaiDim1)=1,"",IF(AND(YEAR(MaiDim1+1)=AnnéeCalendrier,MONTH(MaiDim1+1)=5),MaiDim1+1,""))</f>
        <v>42856</v>
      </c>
      <c r="K17" s="5">
        <f>IF(DAY(MaiDim1)=1,"",IF(AND(YEAR(MaiDim1+2)=AnnéeCalendrier,MONTH(MaiDim1+2)=5),MaiDim1+2,""))</f>
        <v>42857</v>
      </c>
      <c r="L17" s="5">
        <f>IF(DAY(MaiDim1)=1,"",IF(AND(YEAR(MaiDim1+3)=AnnéeCalendrier,MONTH(MaiDim1+3)=5),MaiDim1+3,""))</f>
        <v>42858</v>
      </c>
      <c r="M17" s="5">
        <f>IF(DAY(MaiDim1)=1,"",IF(AND(YEAR(MaiDim1+4)=AnnéeCalendrier,MONTH(MaiDim1+4)=5),MaiDim1+4,""))</f>
        <v>42859</v>
      </c>
      <c r="N17" s="5">
        <f>IF(DAY(MaiDim1)=1,"",IF(AND(YEAR(MaiDim1+5)=AnnéeCalendrier,MONTH(MaiDim1+5)=5),MaiDim1+5,""))</f>
        <v>42860</v>
      </c>
      <c r="O17" s="5">
        <f>IF(DAY(MaiDim1)=1,"",IF(AND(YEAR(MaiDim1+6)=AnnéeCalendrier,MONTH(MaiDim1+6)=5),MaiDim1+6,""))</f>
        <v>42861</v>
      </c>
      <c r="P17" s="7">
        <f>IF(DAY(MaiDim1)=1,IF(AND(YEAR(MaiDim1)=AnnéeCalendrier,MONTH(MaiDim1)=5),MaiDim1,""),IF(AND(YEAR(MaiDim1+7)=AnnéeCalendrier,MONTH(MaiDim1+7)=5),MaiDim1+7,""))</f>
        <v>42862</v>
      </c>
      <c r="Q17" s="4"/>
      <c r="R17" s="6" t="str">
        <f>IF(DAY(JunDim1)=1,"",IF(AND(YEAR(JunDim1+1)=AnnéeCalendrier,MONTH(JunDim1+1)=6),JunDim1+1,""))</f>
        <v/>
      </c>
      <c r="S17" s="5" t="str">
        <f>IF(DAY(JunDim1)=1,"",IF(AND(YEAR(JunDim1+2)=AnnéeCalendrier,MONTH(JunDim1+2)=6),JunDim1+2,""))</f>
        <v/>
      </c>
      <c r="T17" s="5" t="str">
        <f>IF(DAY(JunDim1)=1,"",IF(AND(YEAR(JunDim1+3)=AnnéeCalendrier,MONTH(JunDim1+3)=6),JunDim1+3,""))</f>
        <v/>
      </c>
      <c r="U17" s="5">
        <f>IF(DAY(JunDim1)=1,"",IF(AND(YEAR(JunDim1+4)=AnnéeCalendrier,MONTH(JunDim1+4)=6),JunDim1+4,""))</f>
        <v>42887</v>
      </c>
      <c r="V17" s="5">
        <f>IF(DAY(JunDim1)=1,"",IF(AND(YEAR(JunDim1+5)=AnnéeCalendrier,MONTH(JunDim1+5)=6),JunDim1+5,""))</f>
        <v>42888</v>
      </c>
      <c r="W17" s="5">
        <f>IF(DAY(JunDim1)=1,"",IF(AND(YEAR(JunDim1+6)=AnnéeCalendrier,MONTH(JunDim1+6)=6),JunDim1+6,""))</f>
        <v>42889</v>
      </c>
      <c r="X17" s="7">
        <f>IF(DAY(JunDim1)=1,IF(AND(YEAR(JunDim1)=AnnéeCalendrier,MONTH(JunDim1)=6),JunDim1,""),IF(AND(YEAR(JunDim1+7)=AnnéeCalendrier,MONTH(JunDim1+7)=6),JunDim1+7,""))</f>
        <v>42890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42828</v>
      </c>
      <c r="C18" s="5">
        <f>IF(DAY(AvrDim1)=1,IF(AND(YEAR(AvrDim1+2)=AnnéeCalendrier,MONTH(AvrDim1+2)=4),AvrDim1+2,""),IF(AND(YEAR(AvrDim1+9)=AnnéeCalendrier,MONTH(AvrDim1+9)=4),AvrDim1+9,""))</f>
        <v>42829</v>
      </c>
      <c r="D18" s="5">
        <f>IF(DAY(AvrDim1)=1,IF(AND(YEAR(AvrDim1+3)=AnnéeCalendrier,MONTH(AvrDim1+3)=4),AvrDim1+3,""),IF(AND(YEAR(AvrDim1+10)=AnnéeCalendrier,MONTH(AvrDim1+10)=4),AvrDim1+10,""))</f>
        <v>42830</v>
      </c>
      <c r="E18" s="5">
        <f>IF(DAY(AvrDim1)=1,IF(AND(YEAR(AvrDim1+4)=AnnéeCalendrier,MONTH(AvrDim1+4)=4),AvrDim1+4,""),IF(AND(YEAR(AvrDim1+11)=AnnéeCalendrier,MONTH(AvrDim1+11)=4),AvrDim1+11,""))</f>
        <v>42831</v>
      </c>
      <c r="F18" s="5">
        <f>IF(DAY(AvrDim1)=1,IF(AND(YEAR(AvrDim1+5)=AnnéeCalendrier,MONTH(AvrDim1+5)=4),AvrDim1+5,""),IF(AND(YEAR(AvrDim1+12)=AnnéeCalendrier,MONTH(AvrDim1+12)=4),AvrDim1+12,""))</f>
        <v>42832</v>
      </c>
      <c r="G18" s="5">
        <f>IF(DAY(AvrDim1)=1,IF(AND(YEAR(AvrDim1+6)=AnnéeCalendrier,MONTH(AvrDim1+6)=4),AvrDim1+6,""),IF(AND(YEAR(AvrDim1+13)=AnnéeCalendrier,MONTH(AvrDim1+13)=4),AvrDim1+13,""))</f>
        <v>42833</v>
      </c>
      <c r="H18" s="7">
        <f>IF(DAY(AvrDim1)=1,IF(AND(YEAR(AvrDim1+7)=AnnéeCalendrier,MONTH(AvrDim1+7)=4),AvrDim1+7,""),IF(AND(YEAR(AvrDim1+14)=AnnéeCalendrier,MONTH(AvrDim1+14)=4),AvrDim1+14,""))</f>
        <v>42834</v>
      </c>
      <c r="I18" s="4"/>
      <c r="J18" s="6">
        <f>IF(DAY(MaiDim1)=1,IF(AND(YEAR(MaiDim1+1)=AnnéeCalendrier,MONTH(MaiDim1+1)=5),MaiDim1+1,""),IF(AND(YEAR(MaiDim1+8)=AnnéeCalendrier,MONTH(MaiDim1+8)=5),MaiDim1+8,""))</f>
        <v>42863</v>
      </c>
      <c r="K18" s="5">
        <f>IF(DAY(MaiDim1)=1,IF(AND(YEAR(MaiDim1+2)=AnnéeCalendrier,MONTH(MaiDim1+2)=5),MaiDim1+2,""),IF(AND(YEAR(MaiDim1+9)=AnnéeCalendrier,MONTH(MaiDim1+9)=5),MaiDim1+9,""))</f>
        <v>42864</v>
      </c>
      <c r="L18" s="5">
        <f>IF(DAY(MaiDim1)=1,IF(AND(YEAR(MaiDim1+3)=AnnéeCalendrier,MONTH(MaiDim1+3)=5),MaiDim1+3,""),IF(AND(YEAR(MaiDim1+10)=AnnéeCalendrier,MONTH(MaiDim1+10)=5),MaiDim1+10,""))</f>
        <v>42865</v>
      </c>
      <c r="M18" s="5">
        <f>IF(DAY(MaiDim1)=1,IF(AND(YEAR(MaiDim1+4)=AnnéeCalendrier,MONTH(MaiDim1+4)=5),MaiDim1+4,""),IF(AND(YEAR(MaiDim1+11)=AnnéeCalendrier,MONTH(MaiDim1+11)=5),MaiDim1+11,""))</f>
        <v>42866</v>
      </c>
      <c r="N18" s="5">
        <f>IF(DAY(MaiDim1)=1,IF(AND(YEAR(MaiDim1+5)=AnnéeCalendrier,MONTH(MaiDim1+5)=5),MaiDim1+5,""),IF(AND(YEAR(MaiDim1+12)=AnnéeCalendrier,MONTH(MaiDim1+12)=5),MaiDim1+12,""))</f>
        <v>42867</v>
      </c>
      <c r="O18" s="5">
        <f>IF(DAY(MaiDim1)=1,IF(AND(YEAR(MaiDim1+6)=AnnéeCalendrier,MONTH(MaiDim1+6)=5),MaiDim1+6,""),IF(AND(YEAR(MaiDim1+13)=AnnéeCalendrier,MONTH(MaiDim1+13)=5),MaiDim1+13,""))</f>
        <v>42868</v>
      </c>
      <c r="P18" s="7">
        <f>IF(DAY(MaiDim1)=1,IF(AND(YEAR(MaiDim1+7)=AnnéeCalendrier,MONTH(MaiDim1+7)=5),MaiDim1+7,""),IF(AND(YEAR(MaiDim1+14)=AnnéeCalendrier,MONTH(MaiDim1+14)=5),MaiDim1+14,""))</f>
        <v>42869</v>
      </c>
      <c r="Q18" s="4"/>
      <c r="R18" s="6">
        <f>IF(DAY(JunDim1)=1,IF(AND(YEAR(JunDim1+1)=AnnéeCalendrier,MONTH(JunDim1+1)=6),JunDim1+1,""),IF(AND(YEAR(JunDim1+8)=AnnéeCalendrier,MONTH(JunDim1+8)=6),JunDim1+8,""))</f>
        <v>42891</v>
      </c>
      <c r="S18" s="5">
        <f>IF(DAY(JunDim1)=1,IF(AND(YEAR(JunDim1+2)=AnnéeCalendrier,MONTH(JunDim1+2)=6),JunDim1+2,""),IF(AND(YEAR(JunDim1+9)=AnnéeCalendrier,MONTH(JunDim1+9)=6),JunDim1+9,""))</f>
        <v>42892</v>
      </c>
      <c r="T18" s="5">
        <f>IF(DAY(JunDim1)=1,IF(AND(YEAR(JunDim1+3)=AnnéeCalendrier,MONTH(JunDim1+3)=6),JunDim1+3,""),IF(AND(YEAR(JunDim1+10)=AnnéeCalendrier,MONTH(JunDim1+10)=6),JunDim1+10,""))</f>
        <v>42893</v>
      </c>
      <c r="U18" s="5">
        <f>IF(DAY(JunDim1)=1,IF(AND(YEAR(JunDim1+4)=AnnéeCalendrier,MONTH(JunDim1+4)=6),JunDim1+4,""),IF(AND(YEAR(JunDim1+11)=AnnéeCalendrier,MONTH(JunDim1+11)=6),JunDim1+11,""))</f>
        <v>42894</v>
      </c>
      <c r="V18" s="5">
        <f>IF(DAY(JunDim1)=1,IF(AND(YEAR(JunDim1+5)=AnnéeCalendrier,MONTH(JunDim1+5)=6),JunDim1+5,""),IF(AND(YEAR(JunDim1+12)=AnnéeCalendrier,MONTH(JunDim1+12)=6),JunDim1+12,""))</f>
        <v>42895</v>
      </c>
      <c r="W18" s="5">
        <f>IF(DAY(JunDim1)=1,IF(AND(YEAR(JunDim1+6)=AnnéeCalendrier,MONTH(JunDim1+6)=6),JunDim1+6,""),IF(AND(YEAR(JunDim1+13)=AnnéeCalendrier,MONTH(JunDim1+13)=6),JunDim1+13,""))</f>
        <v>42896</v>
      </c>
      <c r="X18" s="7">
        <f>IF(DAY(JunDim1)=1,IF(AND(YEAR(JunDim1+7)=AnnéeCalendrier,MONTH(JunDim1+7)=6),JunDim1+7,""),IF(AND(YEAR(JunDim1+14)=AnnéeCalendrier,MONTH(JunDim1+14)=6),JunDim1+14,""))</f>
        <v>42897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42835</v>
      </c>
      <c r="C19" s="5">
        <f>IF(DAY(AvrDim1)=1,IF(AND(YEAR(AvrDim1+9)=AnnéeCalendrier,MONTH(AvrDim1+9)=4),AvrDim1+9,""),IF(AND(YEAR(AvrDim1+16)=AnnéeCalendrier,MONTH(AvrDim1+16)=4),AvrDim1+16,""))</f>
        <v>42836</v>
      </c>
      <c r="D19" s="5">
        <f>IF(DAY(AvrDim1)=1,IF(AND(YEAR(AvrDim1+10)=AnnéeCalendrier,MONTH(AvrDim1+10)=4),AvrDim1+10,""),IF(AND(YEAR(AvrDim1+17)=AnnéeCalendrier,MONTH(AvrDim1+17)=4),AvrDim1+17,""))</f>
        <v>42837</v>
      </c>
      <c r="E19" s="5">
        <f>IF(DAY(AvrDim1)=1,IF(AND(YEAR(AvrDim1+11)=AnnéeCalendrier,MONTH(AvrDim1+11)=4),AvrDim1+11,""),IF(AND(YEAR(AvrDim1+18)=AnnéeCalendrier,MONTH(AvrDim1+18)=4),AvrDim1+18,""))</f>
        <v>42838</v>
      </c>
      <c r="F19" s="5">
        <f>IF(DAY(AvrDim1)=1,IF(AND(YEAR(AvrDim1+12)=AnnéeCalendrier,MONTH(AvrDim1+12)=4),AvrDim1+12,""),IF(AND(YEAR(AvrDim1+19)=AnnéeCalendrier,MONTH(AvrDim1+19)=4),AvrDim1+19,""))</f>
        <v>42839</v>
      </c>
      <c r="G19" s="5">
        <f>IF(DAY(AvrDim1)=1,IF(AND(YEAR(AvrDim1+13)=AnnéeCalendrier,MONTH(AvrDim1+13)=4),AvrDim1+13,""),IF(AND(YEAR(AvrDim1+20)=AnnéeCalendrier,MONTH(AvrDim1+20)=4),AvrDim1+20,""))</f>
        <v>42840</v>
      </c>
      <c r="H19" s="7">
        <f>IF(DAY(AvrDim1)=1,IF(AND(YEAR(AvrDim1+14)=AnnéeCalendrier,MONTH(AvrDim1+14)=4),AvrDim1+14,""),IF(AND(YEAR(AvrDim1+21)=AnnéeCalendrier,MONTH(AvrDim1+21)=4),AvrDim1+21,""))</f>
        <v>42841</v>
      </c>
      <c r="I19" s="4"/>
      <c r="J19" s="6">
        <f>IF(DAY(MaiDim1)=1,IF(AND(YEAR(MaiDim1+8)=AnnéeCalendrier,MONTH(MaiDim1+8)=5),MaiDim1+8,""),IF(AND(YEAR(MaiDim1+15)=AnnéeCalendrier,MONTH(MaiDim1+15)=5),MaiDim1+15,""))</f>
        <v>42870</v>
      </c>
      <c r="K19" s="5">
        <f>IF(DAY(MaiDim1)=1,IF(AND(YEAR(MaiDim1+9)=AnnéeCalendrier,MONTH(MaiDim1+9)=5),MaiDim1+9,""),IF(AND(YEAR(MaiDim1+16)=AnnéeCalendrier,MONTH(MaiDim1+16)=5),MaiDim1+16,""))</f>
        <v>42871</v>
      </c>
      <c r="L19" s="5">
        <f>IF(DAY(MaiDim1)=1,IF(AND(YEAR(MaiDim1+10)=AnnéeCalendrier,MONTH(MaiDim1+10)=5),MaiDim1+10,""),IF(AND(YEAR(MaiDim1+17)=AnnéeCalendrier,MONTH(MaiDim1+17)=5),MaiDim1+17,""))</f>
        <v>42872</v>
      </c>
      <c r="M19" s="5">
        <f>IF(DAY(MaiDim1)=1,IF(AND(YEAR(MaiDim1+11)=AnnéeCalendrier,MONTH(MaiDim1+11)=5),MaiDim1+11,""),IF(AND(YEAR(MaiDim1+18)=AnnéeCalendrier,MONTH(MaiDim1+18)=5),MaiDim1+18,""))</f>
        <v>42873</v>
      </c>
      <c r="N19" s="5">
        <f>IF(DAY(MaiDim1)=1,IF(AND(YEAR(MaiDim1+12)=AnnéeCalendrier,MONTH(MaiDim1+12)=5),MaiDim1+12,""),IF(AND(YEAR(MaiDim1+19)=AnnéeCalendrier,MONTH(MaiDim1+19)=5),MaiDim1+19,""))</f>
        <v>42874</v>
      </c>
      <c r="O19" s="5">
        <f>IF(DAY(MaiDim1)=1,IF(AND(YEAR(MaiDim1+13)=AnnéeCalendrier,MONTH(MaiDim1+13)=5),MaiDim1+13,""),IF(AND(YEAR(MaiDim1+20)=AnnéeCalendrier,MONTH(MaiDim1+20)=5),MaiDim1+20,""))</f>
        <v>42875</v>
      </c>
      <c r="P19" s="7">
        <f>IF(DAY(MaiDim1)=1,IF(AND(YEAR(MaiDim1+14)=AnnéeCalendrier,MONTH(MaiDim1+14)=5),MaiDim1+14,""),IF(AND(YEAR(MaiDim1+21)=AnnéeCalendrier,MONTH(MaiDim1+21)=5),MaiDim1+21,""))</f>
        <v>42876</v>
      </c>
      <c r="Q19" s="4"/>
      <c r="R19" s="6">
        <f>IF(DAY(JunDim1)=1,IF(AND(YEAR(JunDim1+8)=AnnéeCalendrier,MONTH(JunDim1+8)=6),JunDim1+8,""),IF(AND(YEAR(JunDim1+15)=AnnéeCalendrier,MONTH(JunDim1+15)=6),JunDim1+15,""))</f>
        <v>42898</v>
      </c>
      <c r="S19" s="5">
        <f>IF(DAY(JunDim1)=1,IF(AND(YEAR(JunDim1+9)=AnnéeCalendrier,MONTH(JunDim1+9)=6),JunDim1+9,""),IF(AND(YEAR(JunDim1+16)=AnnéeCalendrier,MONTH(JunDim1+16)=6),JunDim1+16,""))</f>
        <v>42899</v>
      </c>
      <c r="T19" s="5">
        <f>IF(DAY(JunDim1)=1,IF(AND(YEAR(JunDim1+10)=AnnéeCalendrier,MONTH(JunDim1+10)=6),JunDim1+10,""),IF(AND(YEAR(JunDim1+17)=AnnéeCalendrier,MONTH(JunDim1+17)=6),JunDim1+17,""))</f>
        <v>42900</v>
      </c>
      <c r="U19" s="5">
        <f>IF(DAY(JunDim1)=1,IF(AND(YEAR(JunDim1+11)=AnnéeCalendrier,MONTH(JunDim1+11)=6),JunDim1+11,""),IF(AND(YEAR(JunDim1+18)=AnnéeCalendrier,MONTH(JunDim1+18)=6),JunDim1+18,""))</f>
        <v>42901</v>
      </c>
      <c r="V19" s="5">
        <f>IF(DAY(JunDim1)=1,IF(AND(YEAR(JunDim1+12)=AnnéeCalendrier,MONTH(JunDim1+12)=6),JunDim1+12,""),IF(AND(YEAR(JunDim1+19)=AnnéeCalendrier,MONTH(JunDim1+19)=6),JunDim1+19,""))</f>
        <v>42902</v>
      </c>
      <c r="W19" s="5">
        <f>IF(DAY(JunDim1)=1,IF(AND(YEAR(JunDim1+13)=AnnéeCalendrier,MONTH(JunDim1+13)=6),JunDim1+13,""),IF(AND(YEAR(JunDim1+20)=AnnéeCalendrier,MONTH(JunDim1+20)=6),JunDim1+20,""))</f>
        <v>42903</v>
      </c>
      <c r="X19" s="7">
        <f>IF(DAY(JunDim1)=1,IF(AND(YEAR(JunDim1+14)=AnnéeCalendrier,MONTH(JunDim1+14)=6),JunDim1+14,""),IF(AND(YEAR(JunDim1+21)=AnnéeCalendrier,MONTH(JunDim1+21)=6),JunDim1+21,""))</f>
        <v>42904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42842</v>
      </c>
      <c r="C20" s="5">
        <f>IF(DAY(AvrDim1)=1,IF(AND(YEAR(AvrDim1+16)=AnnéeCalendrier,MONTH(AvrDim1+16)=4),AvrDim1+16,""),IF(AND(YEAR(AvrDim1+23)=AnnéeCalendrier,MONTH(AvrDim1+23)=4),AvrDim1+23,""))</f>
        <v>42843</v>
      </c>
      <c r="D20" s="5">
        <f>IF(DAY(AvrDim1)=1,IF(AND(YEAR(AvrDim1+17)=AnnéeCalendrier,MONTH(AvrDim1+17)=4),AvrDim1+17,""),IF(AND(YEAR(AvrDim1+24)=AnnéeCalendrier,MONTH(AvrDim1+24)=4),AvrDim1+24,""))</f>
        <v>42844</v>
      </c>
      <c r="E20" s="5">
        <f>IF(DAY(AvrDim1)=1,IF(AND(YEAR(AvrDim1+18)=AnnéeCalendrier,MONTH(AvrDim1+18)=4),AvrDim1+18,""),IF(AND(YEAR(AvrDim1+25)=AnnéeCalendrier,MONTH(AvrDim1+25)=4),AvrDim1+25,""))</f>
        <v>42845</v>
      </c>
      <c r="F20" s="5">
        <f>IF(DAY(AvrDim1)=1,IF(AND(YEAR(AvrDim1+19)=AnnéeCalendrier,MONTH(AvrDim1+19)=4),AvrDim1+19,""),IF(AND(YEAR(AvrDim1+26)=AnnéeCalendrier,MONTH(AvrDim1+26)=4),AvrDim1+26,""))</f>
        <v>42846</v>
      </c>
      <c r="G20" s="5">
        <f>IF(DAY(AvrDim1)=1,IF(AND(YEAR(AvrDim1+20)=AnnéeCalendrier,MONTH(AvrDim1+20)=4),AvrDim1+20,""),IF(AND(YEAR(AvrDim1+27)=AnnéeCalendrier,MONTH(AvrDim1+27)=4),AvrDim1+27,""))</f>
        <v>42847</v>
      </c>
      <c r="H20" s="7">
        <f>IF(DAY(AvrDim1)=1,IF(AND(YEAR(AvrDim1+21)=AnnéeCalendrier,MONTH(AvrDim1+21)=4),AvrDim1+21,""),IF(AND(YEAR(AvrDim1+28)=AnnéeCalendrier,MONTH(AvrDim1+28)=4),AvrDim1+28,""))</f>
        <v>42848</v>
      </c>
      <c r="I20" s="4"/>
      <c r="J20" s="6">
        <f>IF(DAY(MaiDim1)=1,IF(AND(YEAR(MaiDim1+15)=AnnéeCalendrier,MONTH(MaiDim1+15)=5),MaiDim1+15,""),IF(AND(YEAR(MaiDim1+22)=AnnéeCalendrier,MONTH(MaiDim1+22)=5),MaiDim1+22,""))</f>
        <v>42877</v>
      </c>
      <c r="K20" s="5">
        <f>IF(DAY(MaiDim1)=1,IF(AND(YEAR(MaiDim1+16)=AnnéeCalendrier,MONTH(MaiDim1+16)=5),MaiDim1+16,""),IF(AND(YEAR(MaiDim1+23)=AnnéeCalendrier,MONTH(MaiDim1+23)=5),MaiDim1+23,""))</f>
        <v>42878</v>
      </c>
      <c r="L20" s="5">
        <f>IF(DAY(MaiDim1)=1,IF(AND(YEAR(MaiDim1+17)=AnnéeCalendrier,MONTH(MaiDim1+17)=5),MaiDim1+17,""),IF(AND(YEAR(MaiDim1+24)=AnnéeCalendrier,MONTH(MaiDim1+24)=5),MaiDim1+24,""))</f>
        <v>42879</v>
      </c>
      <c r="M20" s="5">
        <f>IF(DAY(MaiDim1)=1,IF(AND(YEAR(MaiDim1+18)=AnnéeCalendrier,MONTH(MaiDim1+18)=5),MaiDim1+18,""),IF(AND(YEAR(MaiDim1+25)=AnnéeCalendrier,MONTH(MaiDim1+25)=5),MaiDim1+25,""))</f>
        <v>42880</v>
      </c>
      <c r="N20" s="5">
        <f>IF(DAY(MaiDim1)=1,IF(AND(YEAR(MaiDim1+19)=AnnéeCalendrier,MONTH(MaiDim1+19)=5),MaiDim1+19,""),IF(AND(YEAR(MaiDim1+26)=AnnéeCalendrier,MONTH(MaiDim1+26)=5),MaiDim1+26,""))</f>
        <v>42881</v>
      </c>
      <c r="O20" s="5">
        <f>IF(DAY(MaiDim1)=1,IF(AND(YEAR(MaiDim1+20)=AnnéeCalendrier,MONTH(MaiDim1+20)=5),MaiDim1+20,""),IF(AND(YEAR(MaiDim1+27)=AnnéeCalendrier,MONTH(MaiDim1+27)=5),MaiDim1+27,""))</f>
        <v>42882</v>
      </c>
      <c r="P20" s="7">
        <f>IF(DAY(MaiDim1)=1,IF(AND(YEAR(MaiDim1+21)=AnnéeCalendrier,MONTH(MaiDim1+21)=5),MaiDim1+21,""),IF(AND(YEAR(MaiDim1+28)=AnnéeCalendrier,MONTH(MaiDim1+28)=5),MaiDim1+28,""))</f>
        <v>42883</v>
      </c>
      <c r="Q20" s="4"/>
      <c r="R20" s="6">
        <f>IF(DAY(JunDim1)=1,IF(AND(YEAR(JunDim1+15)=AnnéeCalendrier,MONTH(JunDim1+15)=6),JunDim1+15,""),IF(AND(YEAR(JunDim1+22)=AnnéeCalendrier,MONTH(JunDim1+22)=6),JunDim1+22,""))</f>
        <v>42905</v>
      </c>
      <c r="S20" s="5">
        <f>IF(DAY(JunDim1)=1,IF(AND(YEAR(JunDim1+16)=AnnéeCalendrier,MONTH(JunDim1+16)=6),JunDim1+16,""),IF(AND(YEAR(JunDim1+23)=AnnéeCalendrier,MONTH(JunDim1+23)=6),JunDim1+23,""))</f>
        <v>42906</v>
      </c>
      <c r="T20" s="5">
        <f>IF(DAY(JunDim1)=1,IF(AND(YEAR(JunDim1+17)=AnnéeCalendrier,MONTH(JunDim1+17)=6),JunDim1+17,""),IF(AND(YEAR(JunDim1+24)=AnnéeCalendrier,MONTH(JunDim1+24)=6),JunDim1+24,""))</f>
        <v>42907</v>
      </c>
      <c r="U20" s="5">
        <f>IF(DAY(JunDim1)=1,IF(AND(YEAR(JunDim1+18)=AnnéeCalendrier,MONTH(JunDim1+18)=6),JunDim1+18,""),IF(AND(YEAR(JunDim1+25)=AnnéeCalendrier,MONTH(JunDim1+25)=6),JunDim1+25,""))</f>
        <v>42908</v>
      </c>
      <c r="V20" s="5">
        <f>IF(DAY(JunDim1)=1,IF(AND(YEAR(JunDim1+19)=AnnéeCalendrier,MONTH(JunDim1+19)=6),JunDim1+19,""),IF(AND(YEAR(JunDim1+26)=AnnéeCalendrier,MONTH(JunDim1+26)=6),JunDim1+26,""))</f>
        <v>42909</v>
      </c>
      <c r="W20" s="5">
        <f>IF(DAY(JunDim1)=1,IF(AND(YEAR(JunDim1+20)=AnnéeCalendrier,MONTH(JunDim1+20)=6),JunDim1+20,""),IF(AND(YEAR(JunDim1+27)=AnnéeCalendrier,MONTH(JunDim1+27)=6),JunDim1+27,""))</f>
        <v>42910</v>
      </c>
      <c r="X20" s="7">
        <f>IF(DAY(JunDim1)=1,IF(AND(YEAR(JunDim1+21)=AnnéeCalendrier,MONTH(JunDim1+21)=6),JunDim1+21,""),IF(AND(YEAR(JunDim1+28)=AnnéeCalendrier,MONTH(JunDim1+28)=6),JunDim1+28,""))</f>
        <v>42911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42849</v>
      </c>
      <c r="C21" s="5">
        <f>IF(DAY(AvrDim1)=1,IF(AND(YEAR(AvrDim1+23)=AnnéeCalendrier,MONTH(AvrDim1+23)=4),AvrDim1+23,""),IF(AND(YEAR(AvrDim1+30)=AnnéeCalendrier,MONTH(AvrDim1+30)=4),AvrDim1+30,""))</f>
        <v>42850</v>
      </c>
      <c r="D21" s="5">
        <f>IF(DAY(AvrDim1)=1,IF(AND(YEAR(AvrDim1+24)=AnnéeCalendrier,MONTH(AvrDim1+24)=4),AvrDim1+24,""),IF(AND(YEAR(AvrDim1+31)=AnnéeCalendrier,MONTH(AvrDim1+31)=4),AvrDim1+31,""))</f>
        <v>42851</v>
      </c>
      <c r="E21" s="5">
        <f>IF(DAY(AvrDim1)=1,IF(AND(YEAR(AvrDim1+25)=AnnéeCalendrier,MONTH(AvrDim1+25)=4),AvrDim1+25,""),IF(AND(YEAR(AvrDim1+32)=AnnéeCalendrier,MONTH(AvrDim1+32)=4),AvrDim1+32,""))</f>
        <v>42852</v>
      </c>
      <c r="F21" s="5">
        <f>IF(DAY(AvrDim1)=1,IF(AND(YEAR(AvrDim1+26)=AnnéeCalendrier,MONTH(AvrDim1+26)=4),AvrDim1+26,""),IF(AND(YEAR(AvrDim1+33)=AnnéeCalendrier,MONTH(AvrDim1+33)=4),AvrDim1+33,""))</f>
        <v>42853</v>
      </c>
      <c r="G21" s="5">
        <f>IF(DAY(AvrDim1)=1,IF(AND(YEAR(AvrDim1+27)=AnnéeCalendrier,MONTH(AvrDim1+27)=4),AvrDim1+27,""),IF(AND(YEAR(AvrDim1+34)=AnnéeCalendrier,MONTH(AvrDim1+34)=4),AvrDim1+34,""))</f>
        <v>42854</v>
      </c>
      <c r="H21" s="7">
        <f>IF(DAY(AvrDim1)=1,IF(AND(YEAR(AvrDim1+28)=AnnéeCalendrier,MONTH(AvrDim1+28)=4),AvrDim1+28,""),IF(AND(YEAR(AvrDim1+35)=AnnéeCalendrier,MONTH(AvrDim1+35)=4),AvrDim1+35,""))</f>
        <v>42855</v>
      </c>
      <c r="I21" s="4"/>
      <c r="J21" s="6">
        <f>IF(DAY(MaiDim1)=1,IF(AND(YEAR(MaiDim1+22)=AnnéeCalendrier,MONTH(MaiDim1+22)=5),MaiDim1+22,""),IF(AND(YEAR(MaiDim1+29)=AnnéeCalendrier,MONTH(MaiDim1+29)=5),MaiDim1+29,""))</f>
        <v>42884</v>
      </c>
      <c r="K21" s="5">
        <f>IF(DAY(MaiDim1)=1,IF(AND(YEAR(MaiDim1+23)=AnnéeCalendrier,MONTH(MaiDim1+23)=5),MaiDim1+23,""),IF(AND(YEAR(MaiDim1+30)=AnnéeCalendrier,MONTH(MaiDim1+30)=5),MaiDim1+30,""))</f>
        <v>42885</v>
      </c>
      <c r="L21" s="5">
        <f>IF(DAY(MaiDim1)=1,IF(AND(YEAR(MaiDim1+24)=AnnéeCalendrier,MONTH(MaiDim1+24)=5),MaiDim1+24,""),IF(AND(YEAR(MaiDim1+31)=AnnéeCalendrier,MONTH(MaiDim1+31)=5),MaiDim1+31,""))</f>
        <v>42886</v>
      </c>
      <c r="M21" s="5" t="str">
        <f>IF(DAY(MaiDim1)=1,IF(AND(YEAR(MaiDim1+25)=AnnéeCalendrier,MONTH(MaiDim1+25)=5),MaiDim1+25,""),IF(AND(YEAR(MaiDim1+32)=AnnéeCalendrier,MONTH(MaiDim1+32)=5),MaiDim1+32,""))</f>
        <v/>
      </c>
      <c r="N21" s="5" t="str">
        <f>IF(DAY(MaiDim1)=1,IF(AND(YEAR(MaiDim1+26)=AnnéeCalendrier,MONTH(MaiDim1+26)=5),MaiDim1+26,""),IF(AND(YEAR(MaiDim1+33)=AnnéeCalendrier,MONTH(MaiDim1+33)=5),MaiDim1+33,""))</f>
        <v/>
      </c>
      <c r="O21" s="5" t="str">
        <f>IF(DAY(MaiDim1)=1,IF(AND(YEAR(MaiDim1+27)=AnnéeCalendrier,MONTH(MaiDim1+27)=5),MaiDim1+27,""),IF(AND(YEAR(MaiDim1+34)=AnnéeCalendrier,MONTH(MaiDim1+34)=5),MaiDim1+34,""))</f>
        <v/>
      </c>
      <c r="P21" s="7" t="str">
        <f>IF(DAY(MaiDim1)=1,IF(AND(YEAR(MaiDim1+28)=AnnéeCalendrier,MONTH(MaiDim1+28)=5),MaiDim1+28,""),IF(AND(YEAR(MaiDim1+35)=AnnéeCalendrier,MONTH(MaiDim1+35)=5),MaiDim1+35,""))</f>
        <v/>
      </c>
      <c r="Q21" s="4"/>
      <c r="R21" s="6">
        <f>IF(DAY(JunDim1)=1,IF(AND(YEAR(JunDim1+22)=AnnéeCalendrier,MONTH(JunDim1+22)=6),JunDim1+22,""),IF(AND(YEAR(JunDim1+29)=AnnéeCalendrier,MONTH(JunDim1+29)=6),JunDim1+29,""))</f>
        <v>42912</v>
      </c>
      <c r="S21" s="5">
        <f>IF(DAY(JunDim1)=1,IF(AND(YEAR(JunDim1+23)=AnnéeCalendrier,MONTH(JunDim1+23)=6),JunDim1+23,""),IF(AND(YEAR(JunDim1+30)=AnnéeCalendrier,MONTH(JunDim1+30)=6),JunDim1+30,""))</f>
        <v>42913</v>
      </c>
      <c r="T21" s="5">
        <f>IF(DAY(JunDim1)=1,IF(AND(YEAR(JunDim1+24)=AnnéeCalendrier,MONTH(JunDim1+24)=6),JunDim1+24,""),IF(AND(YEAR(JunDim1+31)=AnnéeCalendrier,MONTH(JunDim1+31)=6),JunDim1+31,""))</f>
        <v>42914</v>
      </c>
      <c r="U21" s="5">
        <f>IF(DAY(JunDim1)=1,IF(AND(YEAR(JunDim1+25)=AnnéeCalendrier,MONTH(JunDim1+25)=6),JunDim1+25,""),IF(AND(YEAR(JunDim1+32)=AnnéeCalendrier,MONTH(JunDim1+32)=6),JunDim1+32,""))</f>
        <v>42915</v>
      </c>
      <c r="V21" s="5">
        <f>IF(DAY(JunDim1)=1,IF(AND(YEAR(JunDim1+26)=AnnéeCalendrier,MONTH(JunDim1+26)=6),JunDim1+26,""),IF(AND(YEAR(JunDim1+33)=AnnéeCalendrier,MONTH(JunDim1+33)=6),JunDim1+33,""))</f>
        <v>42916</v>
      </c>
      <c r="W21" s="5" t="str">
        <f>IF(DAY(JunDim1)=1,IF(AND(YEAR(JunDim1+27)=AnnéeCalendrier,MONTH(JunDim1+27)=6),JunDim1+27,""),IF(AND(YEAR(JunDim1+34)=AnnéeCalendrier,MONTH(JunDim1+34)=6),JunDim1+34,""))</f>
        <v/>
      </c>
      <c r="X21" s="7" t="str">
        <f>IF(DAY(JunDim1)=1,IF(AND(YEAR(JunDim1+28)=AnnéeCalendrier,MONTH(JunDim1+28)=6),JunDim1+28,""),IF(AND(YEAR(JunDim1+35)=AnnéeCalendrier,MONTH(JunDim1+35)=6),JunDim1+35,""))</f>
        <v/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35" t="s">
        <v>4</v>
      </c>
      <c r="C24" s="35"/>
      <c r="D24" s="35"/>
      <c r="E24" s="35"/>
      <c r="F24" s="35"/>
      <c r="G24" s="35"/>
      <c r="H24" s="35"/>
      <c r="J24" s="35" t="s">
        <v>14</v>
      </c>
      <c r="K24" s="35"/>
      <c r="L24" s="35"/>
      <c r="M24" s="35"/>
      <c r="N24" s="35"/>
      <c r="O24" s="35"/>
      <c r="P24" s="35"/>
      <c r="R24" s="35" t="s">
        <v>18</v>
      </c>
      <c r="S24" s="35"/>
      <c r="T24" s="35"/>
      <c r="U24" s="35"/>
      <c r="V24" s="35"/>
      <c r="W24" s="35"/>
      <c r="X24" s="35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 t="str">
        <f>IF(DAY(JulDim1)=1,"",IF(AND(YEAR(JulDim1+2)=AnnéeCalendrier,MONTH(JulDim1+2)=7),JulDim1+2,""))</f>
        <v/>
      </c>
      <c r="D26" s="5" t="str">
        <f>IF(DAY(JulDim1)=1,"",IF(AND(YEAR(JulDim1+3)=AnnéeCalendrier,MONTH(JulDim1+3)=7),JulDim1+3,""))</f>
        <v/>
      </c>
      <c r="E26" s="5" t="str">
        <f>IF(DAY(JulDim1)=1,"",IF(AND(YEAR(JulDim1+4)=AnnéeCalendrier,MONTH(JulDim1+4)=7),JulDim1+4,""))</f>
        <v/>
      </c>
      <c r="F26" s="5" t="str">
        <f>IF(DAY(JulDim1)=1,"",IF(AND(YEAR(JulDim1+5)=AnnéeCalendrier,MONTH(JulDim1+5)=7),JulDim1+5,""))</f>
        <v/>
      </c>
      <c r="G26" s="5">
        <f>IF(DAY(JulDim1)=1,"",IF(AND(YEAR(JulDim1+6)=AnnéeCalendrier,MONTH(JulDim1+6)=7),JulDim1+6,""))</f>
        <v>42917</v>
      </c>
      <c r="H26" s="7">
        <f>IF(DAY(JulDim1)=1,IF(AND(YEAR(JulDim1)=AnnéeCalendrier,MONTH(JulDim1)=7),JulDim1,""),IF(AND(YEAR(JulDim1+7)=AnnéeCalendrier,MONTH(JulDim1+7)=7),JulDim1+7,""))</f>
        <v>42918</v>
      </c>
      <c r="J26" s="6" t="str">
        <f>IF(DAY(AouDim1)=1,"",IF(AND(YEAR(AouDim1+1)=AnnéeCalendrier,MONTH(AouDim1+1)=8),AouDim1+1,""))</f>
        <v/>
      </c>
      <c r="K26" s="5">
        <f>IF(DAY(AouDim1)=1,"",IF(AND(YEAR(AouDim1+2)=AnnéeCalendrier,MONTH(AouDim1+2)=8),AouDim1+2,""))</f>
        <v>42948</v>
      </c>
      <c r="L26" s="5">
        <f>IF(DAY(AouDim1)=1,"",IF(AND(YEAR(AouDim1+3)=AnnéeCalendrier,MONTH(AouDim1+3)=8),AouDim1+3,""))</f>
        <v>42949</v>
      </c>
      <c r="M26" s="5">
        <f>IF(DAY(AouDim1)=1,"",IF(AND(YEAR(AouDim1+4)=AnnéeCalendrier,MONTH(AouDim1+4)=8),AouDim1+4,""))</f>
        <v>42950</v>
      </c>
      <c r="N26" s="5">
        <f>IF(DAY(AouDim1)=1,"",IF(AND(YEAR(AouDim1+5)=AnnéeCalendrier,MONTH(AouDim1+5)=8),AouDim1+5,""))</f>
        <v>42951</v>
      </c>
      <c r="O26" s="5">
        <f>IF(DAY(AouDim1)=1,"",IF(AND(YEAR(AouDim1+6)=AnnéeCalendrier,MONTH(AouDim1+6)=8),AouDim1+6,""))</f>
        <v>42952</v>
      </c>
      <c r="P26" s="7">
        <f>IF(DAY(AouDim1)=1,IF(AND(YEAR(AouDim1)=AnnéeCalendrier,MONTH(AouDim1)=8),AouDim1,""),IF(AND(YEAR(AouDim1+7)=AnnéeCalendrier,MONTH(AouDim1+7)=8),AouDim1+7,""))</f>
        <v>42953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 t="str">
        <f>IF(DAY(SepDim1)=1,"",IF(AND(YEAR(SepDim1+3)=AnnéeCalendrier,MONTH(SepDim1+3)=9),SepDim1+3,""))</f>
        <v/>
      </c>
      <c r="U26" s="5" t="str">
        <f>IF(DAY(SepDim1)=1,"",IF(AND(YEAR(SepDim1+4)=AnnéeCalendrier,MONTH(SepDim1+4)=9),SepDim1+4,""))</f>
        <v/>
      </c>
      <c r="V26" s="5">
        <f>IF(DAY(SepDim1)=1,"",IF(AND(YEAR(SepDim1+5)=AnnéeCalendrier,MONTH(SepDim1+5)=9),SepDim1+5,""))</f>
        <v>42979</v>
      </c>
      <c r="W26" s="5">
        <f>IF(DAY(SepDim1)=1,"",IF(AND(YEAR(SepDim1+6)=AnnéeCalendrier,MONTH(SepDim1+6)=9),SepDim1+6,""))</f>
        <v>42980</v>
      </c>
      <c r="X26" s="7">
        <f>IF(DAY(SepDim1)=1,IF(AND(YEAR(SepDim1)=AnnéeCalendrier,MONTH(SepDim1)=9),SepDim1,""),IF(AND(YEAR(SepDim1+7)=AnnéeCalendrier,MONTH(SepDim1+7)=9),SepDim1+7,""))</f>
        <v>42981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42919</v>
      </c>
      <c r="C27" s="5">
        <f>IF(DAY(JulDim1)=1,IF(AND(YEAR(JulDim1+2)=AnnéeCalendrier,MONTH(JulDim1+2)=7),JulDim1+2,""),IF(AND(YEAR(JulDim1+9)=AnnéeCalendrier,MONTH(JulDim1+9)=7),JulDim1+9,""))</f>
        <v>42920</v>
      </c>
      <c r="D27" s="5">
        <f>IF(DAY(JulDim1)=1,IF(AND(YEAR(JulDim1+3)=AnnéeCalendrier,MONTH(JulDim1+3)=7),JulDim1+3,""),IF(AND(YEAR(JulDim1+10)=AnnéeCalendrier,MONTH(JulDim1+10)=7),JulDim1+10,""))</f>
        <v>42921</v>
      </c>
      <c r="E27" s="5">
        <f>IF(DAY(JulDim1)=1,IF(AND(YEAR(JulDim1+4)=AnnéeCalendrier,MONTH(JulDim1+4)=7),JulDim1+4,""),IF(AND(YEAR(JulDim1+11)=AnnéeCalendrier,MONTH(JulDim1+11)=7),JulDim1+11,""))</f>
        <v>42922</v>
      </c>
      <c r="F27" s="5">
        <f>IF(DAY(JulDim1)=1,IF(AND(YEAR(JulDim1+5)=AnnéeCalendrier,MONTH(JulDim1+5)=7),JulDim1+5,""),IF(AND(YEAR(JulDim1+12)=AnnéeCalendrier,MONTH(JulDim1+12)=7),JulDim1+12,""))</f>
        <v>42923</v>
      </c>
      <c r="G27" s="5">
        <f>IF(DAY(JulDim1)=1,IF(AND(YEAR(JulDim1+6)=AnnéeCalendrier,MONTH(JulDim1+6)=7),JulDim1+6,""),IF(AND(YEAR(JulDim1+13)=AnnéeCalendrier,MONTH(JulDim1+13)=7),JulDim1+13,""))</f>
        <v>42924</v>
      </c>
      <c r="H27" s="7">
        <f>IF(DAY(JulDim1)=1,IF(AND(YEAR(JulDim1+7)=AnnéeCalendrier,MONTH(JulDim1+7)=7),JulDim1+7,""),IF(AND(YEAR(JulDim1+14)=AnnéeCalendrier,MONTH(JulDim1+14)=7),JulDim1+14,""))</f>
        <v>42925</v>
      </c>
      <c r="J27" s="6">
        <f>IF(DAY(AouDim1)=1,IF(AND(YEAR(AouDim1+1)=AnnéeCalendrier,MONTH(AouDim1+1)=8),AouDim1+1,""),IF(AND(YEAR(AouDim1+8)=AnnéeCalendrier,MONTH(AouDim1+8)=8),AouDim1+8,""))</f>
        <v>42954</v>
      </c>
      <c r="K27" s="5">
        <f>IF(DAY(AouDim1)=1,IF(AND(YEAR(AouDim1+2)=AnnéeCalendrier,MONTH(AouDim1+2)=8),AouDim1+2,""),IF(AND(YEAR(AouDim1+9)=AnnéeCalendrier,MONTH(AouDim1+9)=8),AouDim1+9,""))</f>
        <v>42955</v>
      </c>
      <c r="L27" s="5">
        <f>IF(DAY(AouDim1)=1,IF(AND(YEAR(AouDim1+3)=AnnéeCalendrier,MONTH(AouDim1+3)=8),AouDim1+3,""),IF(AND(YEAR(AouDim1+10)=AnnéeCalendrier,MONTH(AouDim1+10)=8),AouDim1+10,""))</f>
        <v>42956</v>
      </c>
      <c r="M27" s="5">
        <f>IF(DAY(AouDim1)=1,IF(AND(YEAR(AouDim1+4)=AnnéeCalendrier,MONTH(AouDim1+4)=8),AouDim1+4,""),IF(AND(YEAR(AouDim1+11)=AnnéeCalendrier,MONTH(AouDim1+11)=8),AouDim1+11,""))</f>
        <v>42957</v>
      </c>
      <c r="N27" s="5">
        <f>IF(DAY(AouDim1)=1,IF(AND(YEAR(AouDim1+5)=AnnéeCalendrier,MONTH(AouDim1+5)=8),AouDim1+5,""),IF(AND(YEAR(AouDim1+12)=AnnéeCalendrier,MONTH(AouDim1+12)=8),AouDim1+12,""))</f>
        <v>42958</v>
      </c>
      <c r="O27" s="5">
        <f>IF(DAY(AouDim1)=1,IF(AND(YEAR(AouDim1+6)=AnnéeCalendrier,MONTH(AouDim1+6)=8),AouDim1+6,""),IF(AND(YEAR(AouDim1+13)=AnnéeCalendrier,MONTH(AouDim1+13)=8),AouDim1+13,""))</f>
        <v>42959</v>
      </c>
      <c r="P27" s="7">
        <f>IF(DAY(AouDim1)=1,IF(AND(YEAR(AouDim1+7)=AnnéeCalendrier,MONTH(AouDim1+7)=8),AouDim1+7,""),IF(AND(YEAR(AouDim1+14)=AnnéeCalendrier,MONTH(AouDim1+14)=8),AouDim1+14,""))</f>
        <v>42960</v>
      </c>
      <c r="Q27" s="1"/>
      <c r="R27" s="6">
        <f>IF(DAY(SepDim1)=1,IF(AND(YEAR(SepDim1+1)=AnnéeCalendrier,MONTH(SepDim1+1)=9),SepDim1+1,""),IF(AND(YEAR(SepDim1+8)=AnnéeCalendrier,MONTH(SepDim1+8)=9),SepDim1+8,""))</f>
        <v>42982</v>
      </c>
      <c r="S27" s="5">
        <f>IF(DAY(SepDim1)=1,IF(AND(YEAR(SepDim1+2)=AnnéeCalendrier,MONTH(SepDim1+2)=9),SepDim1+2,""),IF(AND(YEAR(SepDim1+9)=AnnéeCalendrier,MONTH(SepDim1+9)=9),SepDim1+9,""))</f>
        <v>42983</v>
      </c>
      <c r="T27" s="5">
        <f>IF(DAY(SepDim1)=1,IF(AND(YEAR(SepDim1+3)=AnnéeCalendrier,MONTH(SepDim1+3)=9),SepDim1+3,""),IF(AND(YEAR(SepDim1+10)=AnnéeCalendrier,MONTH(SepDim1+10)=9),SepDim1+10,""))</f>
        <v>42984</v>
      </c>
      <c r="U27" s="5">
        <f>IF(DAY(SepDim1)=1,IF(AND(YEAR(SepDim1+4)=AnnéeCalendrier,MONTH(SepDim1+4)=9),SepDim1+4,""),IF(AND(YEAR(SepDim1+11)=AnnéeCalendrier,MONTH(SepDim1+11)=9),SepDim1+11,""))</f>
        <v>42985</v>
      </c>
      <c r="V27" s="5">
        <f>IF(DAY(SepDim1)=1,IF(AND(YEAR(SepDim1+5)=AnnéeCalendrier,MONTH(SepDim1+5)=9),SepDim1+5,""),IF(AND(YEAR(SepDim1+12)=AnnéeCalendrier,MONTH(SepDim1+12)=9),SepDim1+12,""))</f>
        <v>42986</v>
      </c>
      <c r="W27" s="5">
        <f>IF(DAY(SepDim1)=1,IF(AND(YEAR(SepDim1+6)=AnnéeCalendrier,MONTH(SepDim1+6)=9),SepDim1+6,""),IF(AND(YEAR(SepDim1+13)=AnnéeCalendrier,MONTH(SepDim1+13)=9),SepDim1+13,""))</f>
        <v>42987</v>
      </c>
      <c r="X27" s="7">
        <f>IF(DAY(SepDim1)=1,IF(AND(YEAR(SepDim1+7)=AnnéeCalendrier,MONTH(SepDim1+7)=9),SepDim1+7,""),IF(AND(YEAR(SepDim1+14)=AnnéeCalendrier,MONTH(SepDim1+14)=9),SepDim1+14,""))</f>
        <v>42988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42926</v>
      </c>
      <c r="C28" s="5">
        <f>IF(DAY(JulDim1)=1,IF(AND(YEAR(JulDim1+9)=AnnéeCalendrier,MONTH(JulDim1+9)=7),JulDim1+9,""),IF(AND(YEAR(JulDim1+16)=AnnéeCalendrier,MONTH(JulDim1+16)=7),JulDim1+16,""))</f>
        <v>42927</v>
      </c>
      <c r="D28" s="5">
        <f>IF(DAY(JulDim1)=1,IF(AND(YEAR(JulDim1+10)=AnnéeCalendrier,MONTH(JulDim1+10)=7),JulDim1+10,""),IF(AND(YEAR(JulDim1+17)=AnnéeCalendrier,MONTH(JulDim1+17)=7),JulDim1+17,""))</f>
        <v>42928</v>
      </c>
      <c r="E28" s="5">
        <f>IF(DAY(JulDim1)=1,IF(AND(YEAR(JulDim1+11)=AnnéeCalendrier,MONTH(JulDim1+11)=7),JulDim1+11,""),IF(AND(YEAR(JulDim1+18)=AnnéeCalendrier,MONTH(JulDim1+18)=7),JulDim1+18,""))</f>
        <v>42929</v>
      </c>
      <c r="F28" s="5">
        <f>IF(DAY(JulDim1)=1,IF(AND(YEAR(JulDim1+12)=AnnéeCalendrier,MONTH(JulDim1+12)=7),JulDim1+12,""),IF(AND(YEAR(JulDim1+19)=AnnéeCalendrier,MONTH(JulDim1+19)=7),JulDim1+19,""))</f>
        <v>42930</v>
      </c>
      <c r="G28" s="5">
        <f>IF(DAY(JulDim1)=1,IF(AND(YEAR(JulDim1+13)=AnnéeCalendrier,MONTH(JulDim1+13)=7),JulDim1+13,""),IF(AND(YEAR(JulDim1+20)=AnnéeCalendrier,MONTH(JulDim1+20)=7),JulDim1+20,""))</f>
        <v>42931</v>
      </c>
      <c r="H28" s="7">
        <f>IF(DAY(JulDim1)=1,IF(AND(YEAR(JulDim1+14)=AnnéeCalendrier,MONTH(JulDim1+14)=7),JulDim1+14,""),IF(AND(YEAR(JulDim1+21)=AnnéeCalendrier,MONTH(JulDim1+21)=7),JulDim1+21,""))</f>
        <v>42932</v>
      </c>
      <c r="J28" s="6">
        <f>IF(DAY(AouDim1)=1,IF(AND(YEAR(AouDim1+8)=AnnéeCalendrier,MONTH(AouDim1+8)=8),AouDim1+8,""),IF(AND(YEAR(AouDim1+15)=AnnéeCalendrier,MONTH(AouDim1+15)=8),AouDim1+15,""))</f>
        <v>42961</v>
      </c>
      <c r="K28" s="5">
        <f>IF(DAY(AouDim1)=1,IF(AND(YEAR(AouDim1+9)=AnnéeCalendrier,MONTH(AouDim1+9)=8),AouDim1+9,""),IF(AND(YEAR(AouDim1+16)=AnnéeCalendrier,MONTH(AouDim1+16)=8),AouDim1+16,""))</f>
        <v>42962</v>
      </c>
      <c r="L28" s="5">
        <f>IF(DAY(AouDim1)=1,IF(AND(YEAR(AouDim1+10)=AnnéeCalendrier,MONTH(AouDim1+10)=8),AouDim1+10,""),IF(AND(YEAR(AouDim1+17)=AnnéeCalendrier,MONTH(AouDim1+17)=8),AouDim1+17,""))</f>
        <v>42963</v>
      </c>
      <c r="M28" s="5">
        <f>IF(DAY(AouDim1)=1,IF(AND(YEAR(AouDim1+11)=AnnéeCalendrier,MONTH(AouDim1+11)=8),AouDim1+11,""),IF(AND(YEAR(AouDim1+18)=AnnéeCalendrier,MONTH(AouDim1+18)=8),AouDim1+18,""))</f>
        <v>42964</v>
      </c>
      <c r="N28" s="5">
        <f>IF(DAY(AouDim1)=1,IF(AND(YEAR(AouDim1+12)=AnnéeCalendrier,MONTH(AouDim1+12)=8),AouDim1+12,""),IF(AND(YEAR(AouDim1+19)=AnnéeCalendrier,MONTH(AouDim1+19)=8),AouDim1+19,""))</f>
        <v>42965</v>
      </c>
      <c r="O28" s="5">
        <f>IF(DAY(AouDim1)=1,IF(AND(YEAR(AouDim1+13)=AnnéeCalendrier,MONTH(AouDim1+13)=8),AouDim1+13,""),IF(AND(YEAR(AouDim1+20)=AnnéeCalendrier,MONTH(AouDim1+20)=8),AouDim1+20,""))</f>
        <v>42966</v>
      </c>
      <c r="P28" s="7">
        <f>IF(DAY(AouDim1)=1,IF(AND(YEAR(AouDim1+14)=AnnéeCalendrier,MONTH(AouDim1+14)=8),AouDim1+14,""),IF(AND(YEAR(AouDim1+21)=AnnéeCalendrier,MONTH(AouDim1+21)=8),AouDim1+21,""))</f>
        <v>42967</v>
      </c>
      <c r="Q28" s="1"/>
      <c r="R28" s="6">
        <f>IF(DAY(SepDim1)=1,IF(AND(YEAR(SepDim1+8)=AnnéeCalendrier,MONTH(SepDim1+8)=9),SepDim1+8,""),IF(AND(YEAR(SepDim1+15)=AnnéeCalendrier,MONTH(SepDim1+15)=9),SepDim1+15,""))</f>
        <v>42989</v>
      </c>
      <c r="S28" s="5">
        <f>IF(DAY(SepDim1)=1,IF(AND(YEAR(SepDim1+9)=AnnéeCalendrier,MONTH(SepDim1+9)=9),SepDim1+9,""),IF(AND(YEAR(SepDim1+16)=AnnéeCalendrier,MONTH(SepDim1+16)=9),SepDim1+16,""))</f>
        <v>42990</v>
      </c>
      <c r="T28" s="5">
        <f>IF(DAY(SepDim1)=1,IF(AND(YEAR(SepDim1+10)=AnnéeCalendrier,MONTH(SepDim1+10)=9),SepDim1+10,""),IF(AND(YEAR(SepDim1+17)=AnnéeCalendrier,MONTH(SepDim1+17)=9),SepDim1+17,""))</f>
        <v>42991</v>
      </c>
      <c r="U28" s="5">
        <f>IF(DAY(SepDim1)=1,IF(AND(YEAR(SepDim1+11)=AnnéeCalendrier,MONTH(SepDim1+11)=9),SepDim1+11,""),IF(AND(YEAR(SepDim1+18)=AnnéeCalendrier,MONTH(SepDim1+18)=9),SepDim1+18,""))</f>
        <v>42992</v>
      </c>
      <c r="V28" s="5">
        <f>IF(DAY(SepDim1)=1,IF(AND(YEAR(SepDim1+12)=AnnéeCalendrier,MONTH(SepDim1+12)=9),SepDim1+12,""),IF(AND(YEAR(SepDim1+19)=AnnéeCalendrier,MONTH(SepDim1+19)=9),SepDim1+19,""))</f>
        <v>42993</v>
      </c>
      <c r="W28" s="5">
        <f>IF(DAY(SepDim1)=1,IF(AND(YEAR(SepDim1+13)=AnnéeCalendrier,MONTH(SepDim1+13)=9),SepDim1+13,""),IF(AND(YEAR(SepDim1+20)=AnnéeCalendrier,MONTH(SepDim1+20)=9),SepDim1+20,""))</f>
        <v>42994</v>
      </c>
      <c r="X28" s="7">
        <f>IF(DAY(SepDim1)=1,IF(AND(YEAR(SepDim1+14)=AnnéeCalendrier,MONTH(SepDim1+14)=9),SepDim1+14,""),IF(AND(YEAR(SepDim1+21)=AnnéeCalendrier,MONTH(SepDim1+21)=9),SepDim1+21,""))</f>
        <v>42995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42933</v>
      </c>
      <c r="C29" s="5">
        <f>IF(DAY(JulDim1)=1,IF(AND(YEAR(JulDim1+16)=AnnéeCalendrier,MONTH(JulDim1+16)=7),JulDim1+16,""),IF(AND(YEAR(JulDim1+23)=AnnéeCalendrier,MONTH(JulDim1+23)=7),JulDim1+23,""))</f>
        <v>42934</v>
      </c>
      <c r="D29" s="5">
        <f>IF(DAY(JulDim1)=1,IF(AND(YEAR(JulDim1+17)=AnnéeCalendrier,MONTH(JulDim1+17)=7),JulDim1+17,""),IF(AND(YEAR(JulDim1+24)=AnnéeCalendrier,MONTH(JulDim1+24)=7),JulDim1+24,""))</f>
        <v>42935</v>
      </c>
      <c r="E29" s="5">
        <f>IF(DAY(JulDim1)=1,IF(AND(YEAR(JulDim1+18)=AnnéeCalendrier,MONTH(JulDim1+18)=7),JulDim1+18,""),IF(AND(YEAR(JulDim1+25)=AnnéeCalendrier,MONTH(JulDim1+25)=7),JulDim1+25,""))</f>
        <v>42936</v>
      </c>
      <c r="F29" s="5">
        <f>IF(DAY(JulDim1)=1,IF(AND(YEAR(JulDim1+19)=AnnéeCalendrier,MONTH(JulDim1+19)=7),JulDim1+19,""),IF(AND(YEAR(JulDim1+26)=AnnéeCalendrier,MONTH(JulDim1+26)=7),JulDim1+26,""))</f>
        <v>42937</v>
      </c>
      <c r="G29" s="5">
        <f>IF(DAY(JulDim1)=1,IF(AND(YEAR(JulDim1+20)=AnnéeCalendrier,MONTH(JulDim1+20)=7),JulDim1+20,""),IF(AND(YEAR(JulDim1+27)=AnnéeCalendrier,MONTH(JulDim1+27)=7),JulDim1+27,""))</f>
        <v>42938</v>
      </c>
      <c r="H29" s="7">
        <f>IF(DAY(JulDim1)=1,IF(AND(YEAR(JulDim1+21)=AnnéeCalendrier,MONTH(JulDim1+21)=7),JulDim1+21,""),IF(AND(YEAR(JulDim1+28)=AnnéeCalendrier,MONTH(JulDim1+28)=7),JulDim1+28,""))</f>
        <v>42939</v>
      </c>
      <c r="J29" s="6">
        <f>IF(DAY(AouDim1)=1,IF(AND(YEAR(AouDim1+15)=AnnéeCalendrier,MONTH(AouDim1+15)=8),AouDim1+15,""),IF(AND(YEAR(AouDim1+22)=AnnéeCalendrier,MONTH(AouDim1+22)=8),AouDim1+22,""))</f>
        <v>42968</v>
      </c>
      <c r="K29" s="5">
        <f>IF(DAY(AouDim1)=1,IF(AND(YEAR(AouDim1+16)=AnnéeCalendrier,MONTH(AouDim1+16)=8),AouDim1+16,""),IF(AND(YEAR(AouDim1+23)=AnnéeCalendrier,MONTH(AouDim1+23)=8),AouDim1+23,""))</f>
        <v>42969</v>
      </c>
      <c r="L29" s="5">
        <f>IF(DAY(AouDim1)=1,IF(AND(YEAR(AouDim1+17)=AnnéeCalendrier,MONTH(AouDim1+17)=8),AouDim1+17,""),IF(AND(YEAR(AouDim1+24)=AnnéeCalendrier,MONTH(AouDim1+24)=8),AouDim1+24,""))</f>
        <v>42970</v>
      </c>
      <c r="M29" s="5">
        <f>IF(DAY(AouDim1)=1,IF(AND(YEAR(AouDim1+18)=AnnéeCalendrier,MONTH(AouDim1+18)=8),AouDim1+18,""),IF(AND(YEAR(AouDim1+25)=AnnéeCalendrier,MONTH(AouDim1+25)=8),AouDim1+25,""))</f>
        <v>42971</v>
      </c>
      <c r="N29" s="5">
        <f>IF(DAY(AouDim1)=1,IF(AND(YEAR(AouDim1+19)=AnnéeCalendrier,MONTH(AouDim1+19)=8),AouDim1+19,""),IF(AND(YEAR(AouDim1+26)=AnnéeCalendrier,MONTH(AouDim1+26)=8),AouDim1+26,""))</f>
        <v>42972</v>
      </c>
      <c r="O29" s="5">
        <f>IF(DAY(AouDim1)=1,IF(AND(YEAR(AouDim1+20)=AnnéeCalendrier,MONTH(AouDim1+20)=8),AouDim1+20,""),IF(AND(YEAR(AouDim1+27)=AnnéeCalendrier,MONTH(AouDim1+27)=8),AouDim1+27,""))</f>
        <v>42973</v>
      </c>
      <c r="P29" s="7">
        <f>IF(DAY(AouDim1)=1,IF(AND(YEAR(AouDim1+21)=AnnéeCalendrier,MONTH(AouDim1+21)=8),AouDim1+21,""),IF(AND(YEAR(AouDim1+28)=AnnéeCalendrier,MONTH(AouDim1+28)=8),AouDim1+28,""))</f>
        <v>42974</v>
      </c>
      <c r="Q29" s="1"/>
      <c r="R29" s="6">
        <f>IF(DAY(SepDim1)=1,IF(AND(YEAR(SepDim1+15)=AnnéeCalendrier,MONTH(SepDim1+15)=9),SepDim1+15,""),IF(AND(YEAR(SepDim1+22)=AnnéeCalendrier,MONTH(SepDim1+22)=9),SepDim1+22,""))</f>
        <v>42996</v>
      </c>
      <c r="S29" s="5">
        <f>IF(DAY(SepDim1)=1,IF(AND(YEAR(SepDim1+16)=AnnéeCalendrier,MONTH(SepDim1+16)=9),SepDim1+16,""),IF(AND(YEAR(SepDim1+23)=AnnéeCalendrier,MONTH(SepDim1+23)=9),SepDim1+23,""))</f>
        <v>42997</v>
      </c>
      <c r="T29" s="5">
        <f>IF(DAY(SepDim1)=1,IF(AND(YEAR(SepDim1+17)=AnnéeCalendrier,MONTH(SepDim1+17)=9),SepDim1+17,""),IF(AND(YEAR(SepDim1+24)=AnnéeCalendrier,MONTH(SepDim1+24)=9),SepDim1+24,""))</f>
        <v>42998</v>
      </c>
      <c r="U29" s="5">
        <f>IF(DAY(SepDim1)=1,IF(AND(YEAR(SepDim1+18)=AnnéeCalendrier,MONTH(SepDim1+18)=9),SepDim1+18,""),IF(AND(YEAR(SepDim1+25)=AnnéeCalendrier,MONTH(SepDim1+25)=9),SepDim1+25,""))</f>
        <v>42999</v>
      </c>
      <c r="V29" s="5">
        <f>IF(DAY(SepDim1)=1,IF(AND(YEAR(SepDim1+19)=AnnéeCalendrier,MONTH(SepDim1+19)=9),SepDim1+19,""),IF(AND(YEAR(SepDim1+26)=AnnéeCalendrier,MONTH(SepDim1+26)=9),SepDim1+26,""))</f>
        <v>43000</v>
      </c>
      <c r="W29" s="5">
        <f>IF(DAY(SepDim1)=1,IF(AND(YEAR(SepDim1+20)=AnnéeCalendrier,MONTH(SepDim1+20)=9),SepDim1+20,""),IF(AND(YEAR(SepDim1+27)=AnnéeCalendrier,MONTH(SepDim1+27)=9),SepDim1+27,""))</f>
        <v>43001</v>
      </c>
      <c r="X29" s="7">
        <f>IF(DAY(SepDim1)=1,IF(AND(YEAR(SepDim1+21)=AnnéeCalendrier,MONTH(SepDim1+21)=9),SepDim1+21,""),IF(AND(YEAR(SepDim1+28)=AnnéeCalendrier,MONTH(SepDim1+28)=9),SepDim1+28,""))</f>
        <v>43002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42940</v>
      </c>
      <c r="C30" s="5">
        <f>IF(DAY(JulDim1)=1,IF(AND(YEAR(JulDim1+23)=AnnéeCalendrier,MONTH(JulDim1+23)=7),JulDim1+23,""),IF(AND(YEAR(JulDim1+30)=AnnéeCalendrier,MONTH(JulDim1+30)=7),JulDim1+30,""))</f>
        <v>42941</v>
      </c>
      <c r="D30" s="5">
        <f>IF(DAY(JulDim1)=1,IF(AND(YEAR(JulDim1+24)=AnnéeCalendrier,MONTH(JulDim1+24)=7),JulDim1+24,""),IF(AND(YEAR(JulDim1+31)=AnnéeCalendrier,MONTH(JulDim1+31)=7),JulDim1+31,""))</f>
        <v>42942</v>
      </c>
      <c r="E30" s="5">
        <f>IF(DAY(JulDim1)=1,IF(AND(YEAR(JulDim1+25)=AnnéeCalendrier,MONTH(JulDim1+25)=7),JulDim1+25,""),IF(AND(YEAR(JulDim1+32)=AnnéeCalendrier,MONTH(JulDim1+32)=7),JulDim1+32,""))</f>
        <v>42943</v>
      </c>
      <c r="F30" s="5">
        <f>IF(DAY(JulDim1)=1,IF(AND(YEAR(JulDim1+26)=AnnéeCalendrier,MONTH(JulDim1+26)=7),JulDim1+26,""),IF(AND(YEAR(JulDim1+33)=AnnéeCalendrier,MONTH(JulDim1+33)=7),JulDim1+33,""))</f>
        <v>42944</v>
      </c>
      <c r="G30" s="5">
        <f>IF(DAY(JulDim1)=1,IF(AND(YEAR(JulDim1+27)=AnnéeCalendrier,MONTH(JulDim1+27)=7),JulDim1+27,""),IF(AND(YEAR(JulDim1+34)=AnnéeCalendrier,MONTH(JulDim1+34)=7),JulDim1+34,""))</f>
        <v>42945</v>
      </c>
      <c r="H30" s="7">
        <f>IF(DAY(JulDim1)=1,IF(AND(YEAR(JulDim1+28)=AnnéeCalendrier,MONTH(JulDim1+28)=7),JulDim1+28,""),IF(AND(YEAR(JulDim1+35)=AnnéeCalendrier,MONTH(JulDim1+35)=7),JulDim1+35,""))</f>
        <v>42946</v>
      </c>
      <c r="J30" s="6">
        <f>IF(DAY(AouDim1)=1,IF(AND(YEAR(AouDim1+22)=AnnéeCalendrier,MONTH(AouDim1+22)=8),AouDim1+22,""),IF(AND(YEAR(AouDim1+29)=AnnéeCalendrier,MONTH(AouDim1+29)=8),AouDim1+29,""))</f>
        <v>42975</v>
      </c>
      <c r="K30" s="5">
        <f>IF(DAY(AouDim1)=1,IF(AND(YEAR(AouDim1+23)=AnnéeCalendrier,MONTH(AouDim1+23)=8),AouDim1+23,""),IF(AND(YEAR(AouDim1+30)=AnnéeCalendrier,MONTH(AouDim1+30)=8),AouDim1+30,""))</f>
        <v>42976</v>
      </c>
      <c r="L30" s="5">
        <f>IF(DAY(AouDim1)=1,IF(AND(YEAR(AouDim1+24)=AnnéeCalendrier,MONTH(AouDim1+24)=8),AouDim1+24,""),IF(AND(YEAR(AouDim1+31)=AnnéeCalendrier,MONTH(AouDim1+31)=8),AouDim1+31,""))</f>
        <v>42977</v>
      </c>
      <c r="M30" s="5">
        <f>IF(DAY(AouDim1)=1,IF(AND(YEAR(AouDim1+25)=AnnéeCalendrier,MONTH(AouDim1+25)=8),AouDim1+25,""),IF(AND(YEAR(AouDim1+32)=AnnéeCalendrier,MONTH(AouDim1+32)=8),AouDim1+32,""))</f>
        <v>42978</v>
      </c>
      <c r="N30" s="5" t="str">
        <f>IF(DAY(AouDim1)=1,IF(AND(YEAR(AouDim1+26)=AnnéeCalendrier,MONTH(AouDim1+26)=8),AouDim1+26,""),IF(AND(YEAR(AouDim1+33)=AnnéeCalendrier,MONTH(AouDim1+33)=8),AouDim1+33,""))</f>
        <v/>
      </c>
      <c r="O30" s="5" t="str">
        <f>IF(DAY(AouDim1)=1,IF(AND(YEAR(AouDim1+27)=AnnéeCalendrier,MONTH(AouDim1+27)=8),AouDim1+27,""),IF(AND(YEAR(AouDim1+34)=AnnéeCalendrier,MONTH(AouDim1+34)=8),AouDim1+34,""))</f>
        <v/>
      </c>
      <c r="P30" s="7" t="str">
        <f>IF(DAY(AouDim1)=1,IF(AND(YEAR(AouDim1+28)=AnnéeCalendrier,MONTH(AouDim1+28)=8),AouDim1+28,""),IF(AND(YEAR(AouDim1+35)=AnnéeCalendrier,MONTH(AouDim1+35)=8),AouDim1+35,""))</f>
        <v/>
      </c>
      <c r="Q30" s="1"/>
      <c r="R30" s="6">
        <f>IF(DAY(SepDim1)=1,IF(AND(YEAR(SepDim1+22)=AnnéeCalendrier,MONTH(SepDim1+22)=9),SepDim1+22,""),IF(AND(YEAR(SepDim1+29)=AnnéeCalendrier,MONTH(SepDim1+29)=9),SepDim1+29,""))</f>
        <v>43003</v>
      </c>
      <c r="S30" s="5">
        <f>IF(DAY(SepDim1)=1,IF(AND(YEAR(SepDim1+23)=AnnéeCalendrier,MONTH(SepDim1+23)=9),SepDim1+23,""),IF(AND(YEAR(SepDim1+30)=AnnéeCalendrier,MONTH(SepDim1+30)=9),SepDim1+30,""))</f>
        <v>43004</v>
      </c>
      <c r="T30" s="5">
        <f>IF(DAY(SepDim1)=1,IF(AND(YEAR(SepDim1+24)=AnnéeCalendrier,MONTH(SepDim1+24)=9),SepDim1+24,""),IF(AND(YEAR(SepDim1+31)=AnnéeCalendrier,MONTH(SepDim1+31)=9),SepDim1+31,""))</f>
        <v>43005</v>
      </c>
      <c r="U30" s="5">
        <f>IF(DAY(SepDim1)=1,IF(AND(YEAR(SepDim1+25)=AnnéeCalendrier,MONTH(SepDim1+25)=9),SepDim1+25,""),IF(AND(YEAR(SepDim1+32)=AnnéeCalendrier,MONTH(SepDim1+32)=9),SepDim1+32,""))</f>
        <v>43006</v>
      </c>
      <c r="V30" s="5">
        <f>IF(DAY(SepDim1)=1,IF(AND(YEAR(SepDim1+26)=AnnéeCalendrier,MONTH(SepDim1+26)=9),SepDim1+26,""),IF(AND(YEAR(SepDim1+33)=AnnéeCalendrier,MONTH(SepDim1+33)=9),SepDim1+33,""))</f>
        <v>43007</v>
      </c>
      <c r="W30" s="5">
        <f>IF(DAY(SepDim1)=1,IF(AND(YEAR(SepDim1+27)=AnnéeCalendrier,MONTH(SepDim1+27)=9),SepDim1+27,""),IF(AND(YEAR(SepDim1+34)=AnnéeCalendrier,MONTH(SepDim1+34)=9),SepDim1+34,""))</f>
        <v>43008</v>
      </c>
      <c r="X30" s="7" t="str">
        <f>IF(DAY(SepDim1)=1,IF(AND(YEAR(SepDim1+28)=AnnéeCalendrier,MONTH(SepDim1+28)=9),SepDim1+28,""),IF(AND(YEAR(SepDim1+35)=AnnéeCalendrier,MONTH(SepDim1+35)=9),SepDim1+35,""))</f>
        <v/>
      </c>
    </row>
    <row r="31" spans="1:24" ht="36" customHeight="1" x14ac:dyDescent="0.25">
      <c r="B31" s="8">
        <f>IF(DAY(JulDim1)=1,IF(AND(YEAR(JulDim1+29)=AnnéeCalendrier,MONTH(JulDim1+29)=7),JulDim1+29,""),IF(AND(YEAR(JulDim1+36)=AnnéeCalendrier,MONTH(JulDim1+36)=7),JulDim1+36,""))</f>
        <v>42947</v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 t="str">
        <f>IF(DAY(AouDim1)=1,IF(AND(YEAR(AouDim1+29)=AnnéeCalendrier,MONTH(AouDim1+29)=8),AouDim1+29,""),IF(AND(YEAR(AouDim1+36)=AnnéeCalendrier,MONTH(AouDim1+36)=8),AouDim1+36,""))</f>
        <v/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35" t="s">
        <v>5</v>
      </c>
      <c r="C33" s="35"/>
      <c r="D33" s="35"/>
      <c r="E33" s="35"/>
      <c r="F33" s="35"/>
      <c r="G33" s="35"/>
      <c r="H33" s="35"/>
      <c r="J33" s="35" t="s">
        <v>15</v>
      </c>
      <c r="K33" s="35"/>
      <c r="L33" s="35"/>
      <c r="M33" s="35"/>
      <c r="N33" s="35"/>
      <c r="O33" s="35"/>
      <c r="P33" s="35"/>
      <c r="R33" s="35" t="s">
        <v>19</v>
      </c>
      <c r="S33" s="35"/>
      <c r="T33" s="35"/>
      <c r="U33" s="35"/>
      <c r="V33" s="35"/>
      <c r="W33" s="35"/>
      <c r="X33" s="35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 t="str">
        <f>IF(DAY(OctDim1)=1,"",IF(AND(YEAR(OctDim1+2)=AnnéeCalendrier,MONTH(OctDim1+2)=10),OctDim1+2,""))</f>
        <v/>
      </c>
      <c r="D35" s="5" t="str">
        <f>IF(DAY(OctDim1)=1,"",IF(AND(YEAR(OctDim1+3)=AnnéeCalendrier,MONTH(OctDim1+3)=10),OctDim1+3,""))</f>
        <v/>
      </c>
      <c r="E35" s="5" t="str">
        <f>IF(DAY(OctDim1)=1,"",IF(AND(YEAR(OctDim1+4)=AnnéeCalendrier,MONTH(OctDim1+4)=10),OctDim1+4,""))</f>
        <v/>
      </c>
      <c r="F35" s="5" t="str">
        <f>IF(DAY(OctDim1)=1,"",IF(AND(YEAR(OctDim1+5)=AnnéeCalendrier,MONTH(OctDim1+5)=10),OctDim1+5,""))</f>
        <v/>
      </c>
      <c r="G35" s="5" t="str">
        <f>IF(DAY(OctDim1)=1,"",IF(AND(YEAR(OctDim1+6)=AnnéeCalendrier,MONTH(OctDim1+6)=10),OctDim1+6,""))</f>
        <v/>
      </c>
      <c r="H35" s="7">
        <f>IF(DAY(OctDim1)=1,IF(AND(YEAR(OctDim1)=AnnéeCalendrier,MONTH(OctDim1)=10),OctDim1,""),IF(AND(YEAR(OctDim1+7)=AnnéeCalendrier,MONTH(OctDim1+7)=10),OctDim1+7,""))</f>
        <v>43009</v>
      </c>
      <c r="I35" s="4"/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>
        <f>IF(DAY(NovDim1)=1,"",IF(AND(YEAR(NovDim1+3)=AnnéeCalendrier,MONTH(NovDim1+3)=11),NovDim1+3,""))</f>
        <v>43040</v>
      </c>
      <c r="M35" s="5">
        <f>IF(DAY(NovDim1)=1,"",IF(AND(YEAR(NovDim1+4)=AnnéeCalendrier,MONTH(NovDim1+4)=11),NovDim1+4,""))</f>
        <v>43041</v>
      </c>
      <c r="N35" s="5">
        <f>IF(DAY(NovDim1)=1,"",IF(AND(YEAR(NovDim1+5)=AnnéeCalendrier,MONTH(NovDim1+5)=11),NovDim1+5,""))</f>
        <v>43042</v>
      </c>
      <c r="O35" s="5">
        <f>IF(DAY(NovDim1)=1,"",IF(AND(YEAR(NovDim1+6)=AnnéeCalendrier,MONTH(NovDim1+6)=11),NovDim1+6,""))</f>
        <v>43043</v>
      </c>
      <c r="P35" s="7">
        <f>IF(DAY(NovDim1)=1,IF(AND(YEAR(NovDim1)=AnnéeCalendrier,MONTH(NovDim1)=11),NovDim1,""),IF(AND(YEAR(NovDim1+7)=AnnéeCalendrier,MONTH(NovDim1+7)=11),NovDim1+7,""))</f>
        <v>43044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 t="str">
        <f>IF(DAY(DécDim1)=1,"",IF(AND(YEAR(DécDim1+3)=AnnéeCalendrier,MONTH(DécDim1+3)=12),DécDim1+3,""))</f>
        <v/>
      </c>
      <c r="U35" s="5" t="str">
        <f>IF(DAY(DécDim1)=1,"",IF(AND(YEAR(DécDim1+4)=AnnéeCalendrier,MONTH(DécDim1+4)=12),DécDim1+4,""))</f>
        <v/>
      </c>
      <c r="V35" s="5">
        <f>IF(DAY(DécDim1)=1,"",IF(AND(YEAR(DécDim1+5)=AnnéeCalendrier,MONTH(DécDim1+5)=12),DécDim1+5,""))</f>
        <v>43070</v>
      </c>
      <c r="W35" s="5">
        <f>IF(DAY(DécDim1)=1,"",IF(AND(YEAR(DécDim1+6)=AnnéeCalendrier,MONTH(DécDim1+6)=12),DécDim1+6,""))</f>
        <v>43071</v>
      </c>
      <c r="X35" s="7">
        <f>IF(DAY(DécDim1)=1,IF(AND(YEAR(DécDim1)=AnnéeCalendrier,MONTH(DécDim1)=12),DécDim1,""),IF(AND(YEAR(DécDim1+7)=AnnéeCalendrier,MONTH(DécDim1+7)=12),DécDim1+7,""))</f>
        <v>43072</v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43010</v>
      </c>
      <c r="C36" s="5">
        <f>IF(DAY(OctDim1)=1,IF(AND(YEAR(OctDim1+2)=AnnéeCalendrier,MONTH(OctDim1+2)=10),OctDim1+2,""),IF(AND(YEAR(OctDim1+9)=AnnéeCalendrier,MONTH(OctDim1+9)=10),OctDim1+9,""))</f>
        <v>43011</v>
      </c>
      <c r="D36" s="5">
        <f>IF(DAY(OctDim1)=1,IF(AND(YEAR(OctDim1+3)=AnnéeCalendrier,MONTH(OctDim1+3)=10),OctDim1+3,""),IF(AND(YEAR(OctDim1+10)=AnnéeCalendrier,MONTH(OctDim1+10)=10),OctDim1+10,""))</f>
        <v>43012</v>
      </c>
      <c r="E36" s="5">
        <f>IF(DAY(OctDim1)=1,IF(AND(YEAR(OctDim1+4)=AnnéeCalendrier,MONTH(OctDim1+4)=10),OctDim1+4,""),IF(AND(YEAR(OctDim1+11)=AnnéeCalendrier,MONTH(OctDim1+11)=10),OctDim1+11,""))</f>
        <v>43013</v>
      </c>
      <c r="F36" s="5">
        <f>IF(DAY(OctDim1)=1,IF(AND(YEAR(OctDim1+5)=AnnéeCalendrier,MONTH(OctDim1+5)=10),OctDim1+5,""),IF(AND(YEAR(OctDim1+12)=AnnéeCalendrier,MONTH(OctDim1+12)=10),OctDim1+12,""))</f>
        <v>43014</v>
      </c>
      <c r="G36" s="5">
        <f>IF(DAY(OctDim1)=1,IF(AND(YEAR(OctDim1+6)=AnnéeCalendrier,MONTH(OctDim1+6)=10),OctDim1+6,""),IF(AND(YEAR(OctDim1+13)=AnnéeCalendrier,MONTH(OctDim1+13)=10),OctDim1+13,""))</f>
        <v>43015</v>
      </c>
      <c r="H36" s="7">
        <f>IF(DAY(OctDim1)=1,IF(AND(YEAR(OctDim1+7)=AnnéeCalendrier,MONTH(OctDim1+7)=10),OctDim1+7,""),IF(AND(YEAR(OctDim1+14)=AnnéeCalendrier,MONTH(OctDim1+14)=10),OctDim1+14,""))</f>
        <v>43016</v>
      </c>
      <c r="I36" s="4"/>
      <c r="J36" s="6">
        <f>IF(DAY(NovDim1)=1,IF(AND(YEAR(NovDim1+1)=AnnéeCalendrier,MONTH(NovDim1+1)=11),NovDim1+1,""),IF(AND(YEAR(NovDim1+8)=AnnéeCalendrier,MONTH(NovDim1+8)=11),NovDim1+8,""))</f>
        <v>43045</v>
      </c>
      <c r="K36" s="5">
        <f>IF(DAY(NovDim1)=1,IF(AND(YEAR(NovDim1+2)=AnnéeCalendrier,MONTH(NovDim1+2)=11),NovDim1+2,""),IF(AND(YEAR(NovDim1+9)=AnnéeCalendrier,MONTH(NovDim1+9)=11),NovDim1+9,""))</f>
        <v>43046</v>
      </c>
      <c r="L36" s="5">
        <f>IF(DAY(NovDim1)=1,IF(AND(YEAR(NovDim1+3)=AnnéeCalendrier,MONTH(NovDim1+3)=11),NovDim1+3,""),IF(AND(YEAR(NovDim1+10)=AnnéeCalendrier,MONTH(NovDim1+10)=11),NovDim1+10,""))</f>
        <v>43047</v>
      </c>
      <c r="M36" s="5">
        <f>IF(DAY(NovDim1)=1,IF(AND(YEAR(NovDim1+4)=AnnéeCalendrier,MONTH(NovDim1+4)=11),NovDim1+4,""),IF(AND(YEAR(NovDim1+11)=AnnéeCalendrier,MONTH(NovDim1+11)=11),NovDim1+11,""))</f>
        <v>43048</v>
      </c>
      <c r="N36" s="5">
        <f>IF(DAY(NovDim1)=1,IF(AND(YEAR(NovDim1+5)=AnnéeCalendrier,MONTH(NovDim1+5)=11),NovDim1+5,""),IF(AND(YEAR(NovDim1+12)=AnnéeCalendrier,MONTH(NovDim1+12)=11),NovDim1+12,""))</f>
        <v>43049</v>
      </c>
      <c r="O36" s="5">
        <f>IF(DAY(NovDim1)=1,IF(AND(YEAR(NovDim1+6)=AnnéeCalendrier,MONTH(NovDim1+6)=11),NovDim1+6,""),IF(AND(YEAR(NovDim1+13)=AnnéeCalendrier,MONTH(NovDim1+13)=11),NovDim1+13,""))</f>
        <v>43050</v>
      </c>
      <c r="P36" s="7">
        <f>IF(DAY(NovDim1)=1,IF(AND(YEAR(NovDim1+7)=AnnéeCalendrier,MONTH(NovDim1+7)=11),NovDim1+7,""),IF(AND(YEAR(NovDim1+14)=AnnéeCalendrier,MONTH(NovDim1+14)=11),NovDim1+14,""))</f>
        <v>43051</v>
      </c>
      <c r="R36" s="6">
        <f>IF(DAY(DécDim1)=1,IF(AND(YEAR(DécDim1+1)=AnnéeCalendrier,MONTH(DécDim1+1)=12),DécDim1+1,""),IF(AND(YEAR(DécDim1+8)=AnnéeCalendrier,MONTH(DécDim1+8)=12),DécDim1+8,""))</f>
        <v>43073</v>
      </c>
      <c r="S36" s="5">
        <f>IF(DAY(DécDim1)=1,IF(AND(YEAR(DécDim1+2)=AnnéeCalendrier,MONTH(DécDim1+2)=12),DécDim1+2,""),IF(AND(YEAR(DécDim1+9)=AnnéeCalendrier,MONTH(DécDim1+9)=12),DécDim1+9,""))</f>
        <v>43074</v>
      </c>
      <c r="T36" s="5">
        <f>IF(DAY(DécDim1)=1,IF(AND(YEAR(DécDim1+3)=AnnéeCalendrier,MONTH(DécDim1+3)=12),DécDim1+3,""),IF(AND(YEAR(DécDim1+10)=AnnéeCalendrier,MONTH(DécDim1+10)=12),DécDim1+10,""))</f>
        <v>43075</v>
      </c>
      <c r="U36" s="5">
        <f>IF(DAY(DécDim1)=1,IF(AND(YEAR(DécDim1+4)=AnnéeCalendrier,MONTH(DécDim1+4)=12),DécDim1+4,""),IF(AND(YEAR(DécDim1+11)=AnnéeCalendrier,MONTH(DécDim1+11)=12),DécDim1+11,""))</f>
        <v>43076</v>
      </c>
      <c r="V36" s="5">
        <f>IF(DAY(DécDim1)=1,IF(AND(YEAR(DécDim1+5)=AnnéeCalendrier,MONTH(DécDim1+5)=12),DécDim1+5,""),IF(AND(YEAR(DécDim1+12)=AnnéeCalendrier,MONTH(DécDim1+12)=12),DécDim1+12,""))</f>
        <v>43077</v>
      </c>
      <c r="W36" s="5">
        <f>IF(DAY(DécDim1)=1,IF(AND(YEAR(DécDim1+6)=AnnéeCalendrier,MONTH(DécDim1+6)=12),DécDim1+6,""),IF(AND(YEAR(DécDim1+13)=AnnéeCalendrier,MONTH(DécDim1+13)=12),DécDim1+13,""))</f>
        <v>43078</v>
      </c>
      <c r="X36" s="7">
        <f>IF(DAY(DécDim1)=1,IF(AND(YEAR(DécDim1+7)=AnnéeCalendrier,MONTH(DécDim1+7)=12),DécDim1+7,""),IF(AND(YEAR(DécDim1+14)=AnnéeCalendrier,MONTH(DécDim1+14)=12),DécDim1+14,""))</f>
        <v>43079</v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43017</v>
      </c>
      <c r="C37" s="5">
        <f>IF(DAY(OctDim1)=1,IF(AND(YEAR(OctDim1+9)=AnnéeCalendrier,MONTH(OctDim1+9)=10),OctDim1+9,""),IF(AND(YEAR(OctDim1+16)=AnnéeCalendrier,MONTH(OctDim1+16)=10),OctDim1+16,""))</f>
        <v>43018</v>
      </c>
      <c r="D37" s="5">
        <f>IF(DAY(OctDim1)=1,IF(AND(YEAR(OctDim1+10)=AnnéeCalendrier,MONTH(OctDim1+10)=10),OctDim1+10,""),IF(AND(YEAR(OctDim1+17)=AnnéeCalendrier,MONTH(OctDim1+17)=10),OctDim1+17,""))</f>
        <v>43019</v>
      </c>
      <c r="E37" s="5">
        <f>IF(DAY(OctDim1)=1,IF(AND(YEAR(OctDim1+11)=AnnéeCalendrier,MONTH(OctDim1+11)=10),OctDim1+11,""),IF(AND(YEAR(OctDim1+18)=AnnéeCalendrier,MONTH(OctDim1+18)=10),OctDim1+18,""))</f>
        <v>43020</v>
      </c>
      <c r="F37" s="5">
        <f>IF(DAY(OctDim1)=1,IF(AND(YEAR(OctDim1+12)=AnnéeCalendrier,MONTH(OctDim1+12)=10),OctDim1+12,""),IF(AND(YEAR(OctDim1+19)=AnnéeCalendrier,MONTH(OctDim1+19)=10),OctDim1+19,""))</f>
        <v>43021</v>
      </c>
      <c r="G37" s="5">
        <f>IF(DAY(OctDim1)=1,IF(AND(YEAR(OctDim1+13)=AnnéeCalendrier,MONTH(OctDim1+13)=10),OctDim1+13,""),IF(AND(YEAR(OctDim1+20)=AnnéeCalendrier,MONTH(OctDim1+20)=10),OctDim1+20,""))</f>
        <v>43022</v>
      </c>
      <c r="H37" s="7">
        <f>IF(DAY(OctDim1)=1,IF(AND(YEAR(OctDim1+14)=AnnéeCalendrier,MONTH(OctDim1+14)=10),OctDim1+14,""),IF(AND(YEAR(OctDim1+21)=AnnéeCalendrier,MONTH(OctDim1+21)=10),OctDim1+21,""))</f>
        <v>43023</v>
      </c>
      <c r="I37" s="4"/>
      <c r="J37" s="6">
        <f>IF(DAY(NovDim1)=1,IF(AND(YEAR(NovDim1+8)=AnnéeCalendrier,MONTH(NovDim1+8)=11),NovDim1+8,""),IF(AND(YEAR(NovDim1+15)=AnnéeCalendrier,MONTH(NovDim1+15)=11),NovDim1+15,""))</f>
        <v>43052</v>
      </c>
      <c r="K37" s="5">
        <f>IF(DAY(NovDim1)=1,IF(AND(YEAR(NovDim1+9)=AnnéeCalendrier,MONTH(NovDim1+9)=11),NovDim1+9,""),IF(AND(YEAR(NovDim1+16)=AnnéeCalendrier,MONTH(NovDim1+16)=11),NovDim1+16,""))</f>
        <v>43053</v>
      </c>
      <c r="L37" s="5">
        <f>IF(DAY(NovDim1)=1,IF(AND(YEAR(NovDim1+10)=AnnéeCalendrier,MONTH(NovDim1+10)=11),NovDim1+10,""),IF(AND(YEAR(NovDim1+17)=AnnéeCalendrier,MONTH(NovDim1+17)=11),NovDim1+17,""))</f>
        <v>43054</v>
      </c>
      <c r="M37" s="5">
        <f>IF(DAY(NovDim1)=1,IF(AND(YEAR(NovDim1+11)=AnnéeCalendrier,MONTH(NovDim1+11)=11),NovDim1+11,""),IF(AND(YEAR(NovDim1+18)=AnnéeCalendrier,MONTH(NovDim1+18)=11),NovDim1+18,""))</f>
        <v>43055</v>
      </c>
      <c r="N37" s="5">
        <f>IF(DAY(NovDim1)=1,IF(AND(YEAR(NovDim1+12)=AnnéeCalendrier,MONTH(NovDim1+12)=11),NovDim1+12,""),IF(AND(YEAR(NovDim1+19)=AnnéeCalendrier,MONTH(NovDim1+19)=11),NovDim1+19,""))</f>
        <v>43056</v>
      </c>
      <c r="O37" s="5">
        <f>IF(DAY(NovDim1)=1,IF(AND(YEAR(NovDim1+13)=AnnéeCalendrier,MONTH(NovDim1+13)=11),NovDim1+13,""),IF(AND(YEAR(NovDim1+20)=AnnéeCalendrier,MONTH(NovDim1+20)=11),NovDim1+20,""))</f>
        <v>43057</v>
      </c>
      <c r="P37" s="7">
        <f>IF(DAY(NovDim1)=1,IF(AND(YEAR(NovDim1+14)=AnnéeCalendrier,MONTH(NovDim1+14)=11),NovDim1+14,""),IF(AND(YEAR(NovDim1+21)=AnnéeCalendrier,MONTH(NovDim1+21)=11),NovDim1+21,""))</f>
        <v>43058</v>
      </c>
      <c r="R37" s="6">
        <f>IF(DAY(DécDim1)=1,IF(AND(YEAR(DécDim1+8)=AnnéeCalendrier,MONTH(DécDim1+8)=12),DécDim1+8,""),IF(AND(YEAR(DécDim1+15)=AnnéeCalendrier,MONTH(DécDim1+15)=12),DécDim1+15,""))</f>
        <v>43080</v>
      </c>
      <c r="S37" s="5">
        <f>IF(DAY(DécDim1)=1,IF(AND(YEAR(DécDim1+9)=AnnéeCalendrier,MONTH(DécDim1+9)=12),DécDim1+9,""),IF(AND(YEAR(DécDim1+16)=AnnéeCalendrier,MONTH(DécDim1+16)=12),DécDim1+16,""))</f>
        <v>43081</v>
      </c>
      <c r="T37" s="5">
        <f>IF(DAY(DécDim1)=1,IF(AND(YEAR(DécDim1+10)=AnnéeCalendrier,MONTH(DécDim1+10)=12),DécDim1+10,""),IF(AND(YEAR(DécDim1+17)=AnnéeCalendrier,MONTH(DécDim1+17)=12),DécDim1+17,""))</f>
        <v>43082</v>
      </c>
      <c r="U37" s="5">
        <f>IF(DAY(DécDim1)=1,IF(AND(YEAR(DécDim1+11)=AnnéeCalendrier,MONTH(DécDim1+11)=12),DécDim1+11,""),IF(AND(YEAR(DécDim1+18)=AnnéeCalendrier,MONTH(DécDim1+18)=12),DécDim1+18,""))</f>
        <v>43083</v>
      </c>
      <c r="V37" s="5">
        <f>IF(DAY(DécDim1)=1,IF(AND(YEAR(DécDim1+12)=AnnéeCalendrier,MONTH(DécDim1+12)=12),DécDim1+12,""),IF(AND(YEAR(DécDim1+19)=AnnéeCalendrier,MONTH(DécDim1+19)=12),DécDim1+19,""))</f>
        <v>43084</v>
      </c>
      <c r="W37" s="5">
        <f>IF(DAY(DécDim1)=1,IF(AND(YEAR(DécDim1+13)=AnnéeCalendrier,MONTH(DécDim1+13)=12),DécDim1+13,""),IF(AND(YEAR(DécDim1+20)=AnnéeCalendrier,MONTH(DécDim1+20)=12),DécDim1+20,""))</f>
        <v>43085</v>
      </c>
      <c r="X37" s="7">
        <f>IF(DAY(DécDim1)=1,IF(AND(YEAR(DécDim1+14)=AnnéeCalendrier,MONTH(DécDim1+14)=12),DécDim1+14,""),IF(AND(YEAR(DécDim1+21)=AnnéeCalendrier,MONTH(DécDim1+21)=12),DécDim1+21,""))</f>
        <v>43086</v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43024</v>
      </c>
      <c r="C38" s="5">
        <f>IF(DAY(OctDim1)=1,IF(AND(YEAR(OctDim1+16)=AnnéeCalendrier,MONTH(OctDim1+16)=10),OctDim1+16,""),IF(AND(YEAR(OctDim1+23)=AnnéeCalendrier,MONTH(OctDim1+23)=10),OctDim1+23,""))</f>
        <v>43025</v>
      </c>
      <c r="D38" s="5">
        <f>IF(DAY(OctDim1)=1,IF(AND(YEAR(OctDim1+17)=AnnéeCalendrier,MONTH(OctDim1+17)=10),OctDim1+17,""),IF(AND(YEAR(OctDim1+24)=AnnéeCalendrier,MONTH(OctDim1+24)=10),OctDim1+24,""))</f>
        <v>43026</v>
      </c>
      <c r="E38" s="5">
        <f>IF(DAY(OctDim1)=1,IF(AND(YEAR(OctDim1+18)=AnnéeCalendrier,MONTH(OctDim1+18)=10),OctDim1+18,""),IF(AND(YEAR(OctDim1+25)=AnnéeCalendrier,MONTH(OctDim1+25)=10),OctDim1+25,""))</f>
        <v>43027</v>
      </c>
      <c r="F38" s="5">
        <f>IF(DAY(OctDim1)=1,IF(AND(YEAR(OctDim1+19)=AnnéeCalendrier,MONTH(OctDim1+19)=10),OctDim1+19,""),IF(AND(YEAR(OctDim1+26)=AnnéeCalendrier,MONTH(OctDim1+26)=10),OctDim1+26,""))</f>
        <v>43028</v>
      </c>
      <c r="G38" s="5">
        <f>IF(DAY(OctDim1)=1,IF(AND(YEAR(OctDim1+20)=AnnéeCalendrier,MONTH(OctDim1+20)=10),OctDim1+20,""),IF(AND(YEAR(OctDim1+27)=AnnéeCalendrier,MONTH(OctDim1+27)=10),OctDim1+27,""))</f>
        <v>43029</v>
      </c>
      <c r="H38" s="7">
        <f>IF(DAY(OctDim1)=1,IF(AND(YEAR(OctDim1+21)=AnnéeCalendrier,MONTH(OctDim1+21)=10),OctDim1+21,""),IF(AND(YEAR(OctDim1+28)=AnnéeCalendrier,MONTH(OctDim1+28)=10),OctDim1+28,""))</f>
        <v>43030</v>
      </c>
      <c r="I38" s="4"/>
      <c r="J38" s="6">
        <f>IF(DAY(NovDim1)=1,IF(AND(YEAR(NovDim1+15)=AnnéeCalendrier,MONTH(NovDim1+15)=11),NovDim1+15,""),IF(AND(YEAR(NovDim1+22)=AnnéeCalendrier,MONTH(NovDim1+22)=11),NovDim1+22,""))</f>
        <v>43059</v>
      </c>
      <c r="K38" s="5">
        <f>IF(DAY(NovDim1)=1,IF(AND(YEAR(NovDim1+16)=AnnéeCalendrier,MONTH(NovDim1+16)=11),NovDim1+16,""),IF(AND(YEAR(NovDim1+23)=AnnéeCalendrier,MONTH(NovDim1+23)=11),NovDim1+23,""))</f>
        <v>43060</v>
      </c>
      <c r="L38" s="5">
        <f>IF(DAY(NovDim1)=1,IF(AND(YEAR(NovDim1+17)=AnnéeCalendrier,MONTH(NovDim1+17)=11),NovDim1+17,""),IF(AND(YEAR(NovDim1+24)=AnnéeCalendrier,MONTH(NovDim1+24)=11),NovDim1+24,""))</f>
        <v>43061</v>
      </c>
      <c r="M38" s="5">
        <f>IF(DAY(NovDim1)=1,IF(AND(YEAR(NovDim1+18)=AnnéeCalendrier,MONTH(NovDim1+18)=11),NovDim1+18,""),IF(AND(YEAR(NovDim1+25)=AnnéeCalendrier,MONTH(NovDim1+25)=11),NovDim1+25,""))</f>
        <v>43062</v>
      </c>
      <c r="N38" s="5">
        <f>IF(DAY(NovDim1)=1,IF(AND(YEAR(NovDim1+19)=AnnéeCalendrier,MONTH(NovDim1+19)=11),NovDim1+19,""),IF(AND(YEAR(NovDim1+26)=AnnéeCalendrier,MONTH(NovDim1+26)=11),NovDim1+26,""))</f>
        <v>43063</v>
      </c>
      <c r="O38" s="5">
        <f>IF(DAY(NovDim1)=1,IF(AND(YEAR(NovDim1+20)=AnnéeCalendrier,MONTH(NovDim1+20)=11),NovDim1+20,""),IF(AND(YEAR(NovDim1+27)=AnnéeCalendrier,MONTH(NovDim1+27)=11),NovDim1+27,""))</f>
        <v>43064</v>
      </c>
      <c r="P38" s="7">
        <f>IF(DAY(NovDim1)=1,IF(AND(YEAR(NovDim1+21)=AnnéeCalendrier,MONTH(NovDim1+21)=11),NovDim1+21,""),IF(AND(YEAR(NovDim1+28)=AnnéeCalendrier,MONTH(NovDim1+28)=11),NovDim1+28,""))</f>
        <v>43065</v>
      </c>
      <c r="R38" s="6">
        <f>IF(DAY(DécDim1)=1,IF(AND(YEAR(DécDim1+15)=AnnéeCalendrier,MONTH(DécDim1+15)=12),DécDim1+15,""),IF(AND(YEAR(DécDim1+22)=AnnéeCalendrier,MONTH(DécDim1+22)=12),DécDim1+22,""))</f>
        <v>43087</v>
      </c>
      <c r="S38" s="5">
        <f>IF(DAY(DécDim1)=1,IF(AND(YEAR(DécDim1+16)=AnnéeCalendrier,MONTH(DécDim1+16)=12),DécDim1+16,""),IF(AND(YEAR(DécDim1+23)=AnnéeCalendrier,MONTH(DécDim1+23)=12),DécDim1+23,""))</f>
        <v>43088</v>
      </c>
      <c r="T38" s="5">
        <f>IF(DAY(DécDim1)=1,IF(AND(YEAR(DécDim1+17)=AnnéeCalendrier,MONTH(DécDim1+17)=12),DécDim1+17,""),IF(AND(YEAR(DécDim1+24)=AnnéeCalendrier,MONTH(DécDim1+24)=12),DécDim1+24,""))</f>
        <v>43089</v>
      </c>
      <c r="U38" s="5">
        <f>IF(DAY(DécDim1)=1,IF(AND(YEAR(DécDim1+18)=AnnéeCalendrier,MONTH(DécDim1+18)=12),DécDim1+18,""),IF(AND(YEAR(DécDim1+25)=AnnéeCalendrier,MONTH(DécDim1+25)=12),DécDim1+25,""))</f>
        <v>43090</v>
      </c>
      <c r="V38" s="5">
        <f>IF(DAY(DécDim1)=1,IF(AND(YEAR(DécDim1+19)=AnnéeCalendrier,MONTH(DécDim1+19)=12),DécDim1+19,""),IF(AND(YEAR(DécDim1+26)=AnnéeCalendrier,MONTH(DécDim1+26)=12),DécDim1+26,""))</f>
        <v>43091</v>
      </c>
      <c r="W38" s="5">
        <f>IF(DAY(DécDim1)=1,IF(AND(YEAR(DécDim1+20)=AnnéeCalendrier,MONTH(DécDim1+20)=12),DécDim1+20,""),IF(AND(YEAR(DécDim1+27)=AnnéeCalendrier,MONTH(DécDim1+27)=12),DécDim1+27,""))</f>
        <v>43092</v>
      </c>
      <c r="X38" s="7">
        <f>IF(DAY(DécDim1)=1,IF(AND(YEAR(DécDim1+21)=AnnéeCalendrier,MONTH(DécDim1+21)=12),DécDim1+21,""),IF(AND(YEAR(DécDim1+28)=AnnéeCalendrier,MONTH(DécDim1+28)=12),DécDim1+28,""))</f>
        <v>43093</v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43031</v>
      </c>
      <c r="C39" s="5">
        <f>IF(DAY(OctDim1)=1,IF(AND(YEAR(OctDim1+23)=AnnéeCalendrier,MONTH(OctDim1+23)=10),OctDim1+23,""),IF(AND(YEAR(OctDim1+30)=AnnéeCalendrier,MONTH(OctDim1+30)=10),OctDim1+30,""))</f>
        <v>43032</v>
      </c>
      <c r="D39" s="5">
        <f>IF(DAY(OctDim1)=1,IF(AND(YEAR(OctDim1+24)=AnnéeCalendrier,MONTH(OctDim1+24)=10),OctDim1+24,""),IF(AND(YEAR(OctDim1+31)=AnnéeCalendrier,MONTH(OctDim1+31)=10),OctDim1+31,""))</f>
        <v>43033</v>
      </c>
      <c r="E39" s="5">
        <f>IF(DAY(OctDim1)=1,IF(AND(YEAR(OctDim1+25)=AnnéeCalendrier,MONTH(OctDim1+25)=10),OctDim1+25,""),IF(AND(YEAR(OctDim1+32)=AnnéeCalendrier,MONTH(OctDim1+32)=10),OctDim1+32,""))</f>
        <v>43034</v>
      </c>
      <c r="F39" s="5">
        <f>IF(DAY(OctDim1)=1,IF(AND(YEAR(OctDim1+26)=AnnéeCalendrier,MONTH(OctDim1+26)=10),OctDim1+26,""),IF(AND(YEAR(OctDim1+33)=AnnéeCalendrier,MONTH(OctDim1+33)=10),OctDim1+33,""))</f>
        <v>43035</v>
      </c>
      <c r="G39" s="5">
        <f>IF(DAY(OctDim1)=1,IF(AND(YEAR(OctDim1+27)=AnnéeCalendrier,MONTH(OctDim1+27)=10),OctDim1+27,""),IF(AND(YEAR(OctDim1+34)=AnnéeCalendrier,MONTH(OctDim1+34)=10),OctDim1+34,""))</f>
        <v>43036</v>
      </c>
      <c r="H39" s="7">
        <f>IF(DAY(OctDim1)=1,IF(AND(YEAR(OctDim1+28)=AnnéeCalendrier,MONTH(OctDim1+28)=10),OctDim1+28,""),IF(AND(YEAR(OctDim1+35)=AnnéeCalendrier,MONTH(OctDim1+35)=10),OctDim1+35,""))</f>
        <v>43037</v>
      </c>
      <c r="I39" s="4"/>
      <c r="J39" s="6">
        <f>IF(DAY(NovDim1)=1,IF(AND(YEAR(NovDim1+22)=AnnéeCalendrier,MONTH(NovDim1+22)=11),NovDim1+22,""),IF(AND(YEAR(NovDim1+29)=AnnéeCalendrier,MONTH(NovDim1+29)=11),NovDim1+29,""))</f>
        <v>43066</v>
      </c>
      <c r="K39" s="5">
        <f>IF(DAY(NovDim1)=1,IF(AND(YEAR(NovDim1+23)=AnnéeCalendrier,MONTH(NovDim1+23)=11),NovDim1+23,""),IF(AND(YEAR(NovDim1+30)=AnnéeCalendrier,MONTH(NovDim1+30)=11),NovDim1+30,""))</f>
        <v>43067</v>
      </c>
      <c r="L39" s="5">
        <f>IF(DAY(NovDim1)=1,IF(AND(YEAR(NovDim1+24)=AnnéeCalendrier,MONTH(NovDim1+24)=11),NovDim1+24,""),IF(AND(YEAR(NovDim1+31)=AnnéeCalendrier,MONTH(NovDim1+31)=11),NovDim1+31,""))</f>
        <v>43068</v>
      </c>
      <c r="M39" s="5">
        <f>IF(DAY(NovDim1)=1,IF(AND(YEAR(NovDim1+25)=AnnéeCalendrier,MONTH(NovDim1+25)=11),NovDim1+25,""),IF(AND(YEAR(NovDim1+32)=AnnéeCalendrier,MONTH(NovDim1+32)=11),NovDim1+32,""))</f>
        <v>43069</v>
      </c>
      <c r="N39" s="5" t="str">
        <f>IF(DAY(NovDim1)=1,IF(AND(YEAR(NovDim1+26)=AnnéeCalendrier,MONTH(NovDim1+26)=11),NovDim1+26,""),IF(AND(YEAR(NovDim1+33)=AnnéeCalendrier,MONTH(NovDim1+33)=11),NovDim1+33,""))</f>
        <v/>
      </c>
      <c r="O39" s="5" t="str">
        <f>IF(DAY(NovDim1)=1,IF(AND(YEAR(NovDim1+27)=AnnéeCalendrier,MONTH(NovDim1+27)=11),NovDim1+27,""),IF(AND(YEAR(NovDim1+34)=AnnéeCalendrier,MONTH(NovDim1+34)=11),NovDim1+34,""))</f>
        <v/>
      </c>
      <c r="P39" s="7" t="str">
        <f>IF(DAY(NovDim1)=1,IF(AND(YEAR(NovDim1+28)=AnnéeCalendrier,MONTH(NovDim1+28)=11),NovDim1+28,""),IF(AND(YEAR(NovDim1+35)=AnnéeCalendrier,MONTH(NovDim1+35)=11),NovDim1+35,""))</f>
        <v/>
      </c>
      <c r="R39" s="6">
        <f>IF(DAY(DécDim1)=1,IF(AND(YEAR(DécDim1+22)=AnnéeCalendrier,MONTH(DécDim1+22)=12),DécDim1+22,""),IF(AND(YEAR(DécDim1+29)=AnnéeCalendrier,MONTH(DécDim1+29)=12),DécDim1+29,""))</f>
        <v>43094</v>
      </c>
      <c r="S39" s="5">
        <f>IF(DAY(DécDim1)=1,IF(AND(YEAR(DécDim1+23)=AnnéeCalendrier,MONTH(DécDim1+23)=12),DécDim1+23,""),IF(AND(YEAR(DécDim1+30)=AnnéeCalendrier,MONTH(DécDim1+30)=12),DécDim1+30,""))</f>
        <v>43095</v>
      </c>
      <c r="T39" s="5">
        <f>IF(DAY(DécDim1)=1,IF(AND(YEAR(DécDim1+24)=AnnéeCalendrier,MONTH(DécDim1+24)=12),DécDim1+24,""),IF(AND(YEAR(DécDim1+31)=AnnéeCalendrier,MONTH(DécDim1+31)=12),DécDim1+31,""))</f>
        <v>43096</v>
      </c>
      <c r="U39" s="5">
        <f>IF(DAY(DécDim1)=1,IF(AND(YEAR(DécDim1+25)=AnnéeCalendrier,MONTH(DécDim1+25)=12),DécDim1+25,""),IF(AND(YEAR(DécDim1+32)=AnnéeCalendrier,MONTH(DécDim1+32)=12),DécDim1+32,""))</f>
        <v>43097</v>
      </c>
      <c r="V39" s="5">
        <f>IF(DAY(DécDim1)=1,IF(AND(YEAR(DécDim1+26)=AnnéeCalendrier,MONTH(DécDim1+26)=12),DécDim1+26,""),IF(AND(YEAR(DécDim1+33)=AnnéeCalendrier,MONTH(DécDim1+33)=12),DécDim1+33,""))</f>
        <v>43098</v>
      </c>
      <c r="W39" s="5">
        <f>IF(DAY(DécDim1)=1,IF(AND(YEAR(DécDim1+27)=AnnéeCalendrier,MONTH(DécDim1+27)=12),DécDim1+27,""),IF(AND(YEAR(DécDim1+34)=AnnéeCalendrier,MONTH(DécDim1+34)=12),DécDim1+34,""))</f>
        <v>43099</v>
      </c>
      <c r="X39" s="7">
        <f>IF(DAY(DécDim1)=1,IF(AND(YEAR(DécDim1+28)=AnnéeCalendrier,MONTH(DécDim1+28)=12),DécDim1+28,""),IF(AND(YEAR(DécDim1+35)=AnnéeCalendrier,MONTH(DécDim1+35)=12),DécDim1+35,""))</f>
        <v>43100</v>
      </c>
    </row>
    <row r="40" spans="1:24" ht="36" customHeight="1" x14ac:dyDescent="0.25">
      <c r="B40" s="8">
        <f>IF(DAY(OctDim1)=1,IF(AND(YEAR(OctDim1+29)=AnnéeCalendrier,MONTH(OctDim1+29)=10),OctDim1+29,""),IF(AND(YEAR(OctDim1+36)=AnnéeCalendrier,MONTH(OctDim1+36)=10),OctDim1+36,""))</f>
        <v>43038</v>
      </c>
      <c r="C40" s="9">
        <f>IF(DAY(OctDim1)=1,IF(AND(YEAR(OctDim1+30)=AnnéeCalendrier,MONTH(OctDim1+30)=10),OctDim1+30,""),IF(AND(YEAR(OctDim1+37)=AnnéeCalendrier,MONTH(OctDim1+37)=10),OctDim1+37,""))</f>
        <v>43039</v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 t="str">
        <f>IF(DAY(DécDim1)=1,IF(AND(YEAR(DécDim1+29)=AnnéeCalendrier,MONTH(DécDim1+29)=12),DécDim1+29,""),IF(AND(YEAR(DécDim1+36)=AnnéeCalendrier,MONTH(DécDim1+36)=12),DécDim1+36,""))</f>
        <v/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24:H24"/>
    <mergeCell ref="J24:P24"/>
    <mergeCell ref="R24:X24"/>
    <mergeCell ref="B33:H33"/>
    <mergeCell ref="J33:P33"/>
    <mergeCell ref="R33:X33"/>
    <mergeCell ref="B3:F3"/>
    <mergeCell ref="B6:H6"/>
    <mergeCell ref="J6:P6"/>
    <mergeCell ref="R6:X6"/>
    <mergeCell ref="B15:H15"/>
    <mergeCell ref="J15:P15"/>
    <mergeCell ref="R15:X15"/>
  </mergeCells>
  <conditionalFormatting sqref="B8:H13">
    <cfRule type="notContainsBlanks" dxfId="167" priority="1">
      <formula>LEN(TRIM(B8))&gt;0</formula>
    </cfRule>
  </conditionalFormatting>
  <conditionalFormatting sqref="B17:H22">
    <cfRule type="notContainsBlanks" dxfId="166" priority="4">
      <formula>LEN(TRIM(B17))&gt;0</formula>
    </cfRule>
  </conditionalFormatting>
  <conditionalFormatting sqref="B26:H31">
    <cfRule type="notContainsBlanks" dxfId="165" priority="7">
      <formula>LEN(TRIM(B26))&gt;0</formula>
    </cfRule>
  </conditionalFormatting>
  <conditionalFormatting sqref="B35:H40">
    <cfRule type="notContainsBlanks" dxfId="164" priority="10">
      <formula>LEN(TRIM(B35))&gt;0</formula>
    </cfRule>
  </conditionalFormatting>
  <conditionalFormatting sqref="J8:P13">
    <cfRule type="notContainsBlanks" dxfId="163" priority="2">
      <formula>LEN(TRIM(J8))&gt;0</formula>
    </cfRule>
  </conditionalFormatting>
  <conditionalFormatting sqref="J17:P22">
    <cfRule type="notContainsBlanks" dxfId="162" priority="5">
      <formula>LEN(TRIM(J17))&gt;0</formula>
    </cfRule>
  </conditionalFormatting>
  <conditionalFormatting sqref="J26:P31">
    <cfRule type="notContainsBlanks" dxfId="161" priority="8">
      <formula>LEN(TRIM(J26))&gt;0</formula>
    </cfRule>
  </conditionalFormatting>
  <conditionalFormatting sqref="J35:P40">
    <cfRule type="notContainsBlanks" dxfId="160" priority="11">
      <formula>LEN(TRIM(J35))&gt;0</formula>
    </cfRule>
  </conditionalFormatting>
  <conditionalFormatting sqref="R8:X13">
    <cfRule type="notContainsBlanks" dxfId="159" priority="3">
      <formula>LEN(TRIM(R8))&gt;0</formula>
    </cfRule>
  </conditionalFormatting>
  <conditionalFormatting sqref="R17:X22">
    <cfRule type="notContainsBlanks" dxfId="158" priority="6">
      <formula>LEN(TRIM(R17))&gt;0</formula>
    </cfRule>
  </conditionalFormatting>
  <conditionalFormatting sqref="R26:X31">
    <cfRule type="notContainsBlanks" dxfId="157" priority="9">
      <formula>LEN(TRIM(R26))&gt;0</formula>
    </cfRule>
  </conditionalFormatting>
  <conditionalFormatting sqref="R35:X40">
    <cfRule type="notContainsBlanks" dxfId="156" priority="12">
      <formula>LEN(TRIM(R35))&gt;0</formula>
    </cfRule>
  </conditionalFormatting>
  <dataValidations count="2"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000-000000000000}"/>
    <dataValidation type="list" allowBlank="1" showInputMessage="1" showErrorMessage="1" prompt="Sélectionnez une année" sqref="B3:F3" xr:uid="{00000000-0002-0000-0000-000001000000}">
      <formula1>Années_disponibles</formula1>
    </dataValidation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wsTCalendar10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4">
        <v>2026</v>
      </c>
      <c r="C3" s="34"/>
      <c r="D3" s="34"/>
      <c r="E3" s="34"/>
      <c r="F3" s="34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35" t="s">
        <v>1</v>
      </c>
      <c r="C6" s="35"/>
      <c r="D6" s="35"/>
      <c r="E6" s="35"/>
      <c r="F6" s="35"/>
      <c r="G6" s="35"/>
      <c r="H6" s="35"/>
      <c r="J6" s="35" t="s">
        <v>12</v>
      </c>
      <c r="K6" s="35"/>
      <c r="L6" s="35"/>
      <c r="M6" s="35"/>
      <c r="N6" s="35"/>
      <c r="O6" s="35"/>
      <c r="P6" s="35"/>
      <c r="R6" s="35" t="s">
        <v>16</v>
      </c>
      <c r="S6" s="35"/>
      <c r="T6" s="35"/>
      <c r="U6" s="35"/>
      <c r="V6" s="35"/>
      <c r="W6" s="35"/>
      <c r="X6" s="35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 t="str">
        <f>IF(DAY(JanDim1)=1,"",IF(AND(YEAR(JanDim1+2)=AnnéeCalendrier,MONTH(JanDim1+2)=1),JanDim1+2,""))</f>
        <v/>
      </c>
      <c r="D8" s="5" t="str">
        <f>IF(DAY(JanDim1)=1,"",IF(AND(YEAR(JanDim1+3)=AnnéeCalendrier,MONTH(JanDim1+3)=1),JanDim1+3,""))</f>
        <v/>
      </c>
      <c r="E8" s="5">
        <f>IF(DAY(JanDim1)=1,"",IF(AND(YEAR(JanDim1+4)=AnnéeCalendrier,MONTH(JanDim1+4)=1),JanDim1+4,""))</f>
        <v>46023</v>
      </c>
      <c r="F8" s="5">
        <f>IF(DAY(JanDim1)=1,"",IF(AND(YEAR(JanDim1+5)=AnnéeCalendrier,MONTH(JanDim1+5)=1),JanDim1+5,""))</f>
        <v>46024</v>
      </c>
      <c r="G8" s="5">
        <f>IF(DAY(JanDim1)=1,"",IF(AND(YEAR(JanDim1+6)=AnnéeCalendrier,MONTH(JanDim1+6)=1),JanDim1+6,""))</f>
        <v>46025</v>
      </c>
      <c r="H8" s="5">
        <f>IF(DAY(JanDim1)=1,IF(AND(YEAR(JanDim1)=AnnéeCalendrier,MONTH(JanDim1)=1),JanDim1,""),IF(AND(YEAR(JanDim1+7)=AnnéeCalendrier,MONTH(JanDim1+7)=1),JanDim1+7,""))</f>
        <v>46026</v>
      </c>
      <c r="I8" s="4"/>
      <c r="J8" s="5" t="str">
        <f>IF(DAY(FévDim1)=1,"",IF(AND(YEAR(FévDim1+1)=AnnéeCalendrier,MONTH(FévDim1+1)=2),FévDim1+1,""))</f>
        <v/>
      </c>
      <c r="K8" s="5" t="str">
        <f>IF(DAY(FévDim1)=1,"",IF(AND(YEAR(FévDim1+2)=AnnéeCalendrier,MONTH(FévDim1+2)=2),FévDim1+2,""))</f>
        <v/>
      </c>
      <c r="L8" s="5" t="str">
        <f>IF(DAY(FévDim1)=1,"",IF(AND(YEAR(FévDim1+3)=AnnéeCalendrier,MONTH(FévDim1+3)=2),FévDim1+3,""))</f>
        <v/>
      </c>
      <c r="M8" s="5" t="str">
        <f>IF(DAY(FévDim1)=1,"",IF(AND(YEAR(FévDim1+4)=AnnéeCalendrier,MONTH(FévDim1+4)=2),FévDim1+4,""))</f>
        <v/>
      </c>
      <c r="N8" s="5" t="str">
        <f>IF(DAY(FévDim1)=1,"",IF(AND(YEAR(FévDim1+5)=AnnéeCalendrier,MONTH(FévDim1+5)=2),FévDim1+5,""))</f>
        <v/>
      </c>
      <c r="O8" s="5" t="str">
        <f>IF(DAY(FévDim1)=1,"",IF(AND(YEAR(FévDim1+6)=AnnéeCalendrier,MONTH(FévDim1+6)=2),FévDim1+6,""))</f>
        <v/>
      </c>
      <c r="P8" s="5">
        <f>IF(DAY(FévDim1)=1,IF(AND(YEAR(FévDim1)=AnnéeCalendrier,MONTH(FévDim1)=2),FévDim1,""),IF(AND(YEAR(FévDim1+7)=AnnéeCalendrier,MONTH(FévDim1+7)=2),FévDim1+7,""))</f>
        <v>46054</v>
      </c>
      <c r="Q8" s="4"/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 t="str">
        <f>IF(DAY(MarDim1)=1,"",IF(AND(YEAR(MarDim1+3)=AnnéeCalendrier,MONTH(MarDim1+3)=3),MarDim1+3,""))</f>
        <v/>
      </c>
      <c r="U8" s="5" t="str">
        <f>IF(DAY(MarDim1)=1,"",IF(AND(YEAR(MarDim1+4)=AnnéeCalendrier,MONTH(MarDim1+4)=3),MarDim1+4,""))</f>
        <v/>
      </c>
      <c r="V8" s="5" t="str">
        <f>IF(DAY(MarDim1)=1,"",IF(AND(YEAR(MarDim1+5)=AnnéeCalendrier,MONTH(MarDim1+5)=3),MarDim1+5,""))</f>
        <v/>
      </c>
      <c r="W8" s="5" t="str">
        <f>IF(DAY(MarDim1)=1,"",IF(AND(YEAR(MarDim1+6)=AnnéeCalendrier,MONTH(MarDim1+6)=3),MarDim1+6,""))</f>
        <v/>
      </c>
      <c r="X8" s="5">
        <f>IF(DAY(MarDim1)=1,IF(AND(YEAR(MarDim1)=AnnéeCalendrier,MONTH(MarDim1)=3),MarDim1,""),IF(AND(YEAR(MarDim1+7)=AnnéeCalendrier,MONTH(MarDim1+7)=3),MarDim1+7,""))</f>
        <v>46082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46027</v>
      </c>
      <c r="C9" s="5">
        <f>IF(DAY(JanDim1)=1,IF(AND(YEAR(JanDim1+2)=AnnéeCalendrier,MONTH(JanDim1+2)=1),JanDim1+2,""),IF(AND(YEAR(JanDim1+9)=AnnéeCalendrier,MONTH(JanDim1+9)=1),JanDim1+9,""))</f>
        <v>46028</v>
      </c>
      <c r="D9" s="5">
        <f>IF(DAY(JanDim1)=1,IF(AND(YEAR(JanDim1+3)=AnnéeCalendrier,MONTH(JanDim1+3)=1),JanDim1+3,""),IF(AND(YEAR(JanDim1+10)=AnnéeCalendrier,MONTH(JanDim1+10)=1),JanDim1+10,""))</f>
        <v>46029</v>
      </c>
      <c r="E9" s="5">
        <f>IF(DAY(JanDim1)=1,IF(AND(YEAR(JanDim1+4)=AnnéeCalendrier,MONTH(JanDim1+4)=1),JanDim1+4,""),IF(AND(YEAR(JanDim1+11)=AnnéeCalendrier,MONTH(JanDim1+11)=1),JanDim1+11,""))</f>
        <v>46030</v>
      </c>
      <c r="F9" s="5">
        <f>IF(DAY(JanDim1)=1,IF(AND(YEAR(JanDim1+5)=AnnéeCalendrier,MONTH(JanDim1+5)=1),JanDim1+5,""),IF(AND(YEAR(JanDim1+12)=AnnéeCalendrier,MONTH(JanDim1+12)=1),JanDim1+12,""))</f>
        <v>46031</v>
      </c>
      <c r="G9" s="5">
        <f>IF(DAY(JanDim1)=1,IF(AND(YEAR(JanDim1+6)=AnnéeCalendrier,MONTH(JanDim1+6)=1),JanDim1+6,""),IF(AND(YEAR(JanDim1+13)=AnnéeCalendrier,MONTH(JanDim1+13)=1),JanDim1+13,""))</f>
        <v>46032</v>
      </c>
      <c r="H9" s="5">
        <f>IF(DAY(JanDim1)=1,IF(AND(YEAR(JanDim1+7)=AnnéeCalendrier,MONTH(JanDim1+7)=1),JanDim1+7,""),IF(AND(YEAR(JanDim1+14)=AnnéeCalendrier,MONTH(JanDim1+14)=1),JanDim1+14,""))</f>
        <v>46033</v>
      </c>
      <c r="I9" s="4"/>
      <c r="J9" s="5">
        <f>IF(DAY(FévDim1)=1,IF(AND(YEAR(FévDim1+1)=AnnéeCalendrier,MONTH(FévDim1+1)=2),FévDim1+1,""),IF(AND(YEAR(FévDim1+8)=AnnéeCalendrier,MONTH(FévDim1+8)=2),FévDim1+8,""))</f>
        <v>46055</v>
      </c>
      <c r="K9" s="5">
        <f>IF(DAY(FévDim1)=1,IF(AND(YEAR(FévDim1+2)=AnnéeCalendrier,MONTH(FévDim1+2)=2),FévDim1+2,""),IF(AND(YEAR(FévDim1+9)=AnnéeCalendrier,MONTH(FévDim1+9)=2),FévDim1+9,""))</f>
        <v>46056</v>
      </c>
      <c r="L9" s="5">
        <f>IF(DAY(FévDim1)=1,IF(AND(YEAR(FévDim1+3)=AnnéeCalendrier,MONTH(FévDim1+3)=2),FévDim1+3,""),IF(AND(YEAR(FévDim1+10)=AnnéeCalendrier,MONTH(FévDim1+10)=2),FévDim1+10,""))</f>
        <v>46057</v>
      </c>
      <c r="M9" s="5">
        <f>IF(DAY(FévDim1)=1,IF(AND(YEAR(FévDim1+4)=AnnéeCalendrier,MONTH(FévDim1+4)=2),FévDim1+4,""),IF(AND(YEAR(FévDim1+11)=AnnéeCalendrier,MONTH(FévDim1+11)=2),FévDim1+11,""))</f>
        <v>46058</v>
      </c>
      <c r="N9" s="5">
        <f>IF(DAY(FévDim1)=1,IF(AND(YEAR(FévDim1+5)=AnnéeCalendrier,MONTH(FévDim1+5)=2),FévDim1+5,""),IF(AND(YEAR(FévDim1+12)=AnnéeCalendrier,MONTH(FévDim1+12)=2),FévDim1+12,""))</f>
        <v>46059</v>
      </c>
      <c r="O9" s="5">
        <f>IF(DAY(FévDim1)=1,IF(AND(YEAR(FévDim1+6)=AnnéeCalendrier,MONTH(FévDim1+6)=2),FévDim1+6,""),IF(AND(YEAR(FévDim1+13)=AnnéeCalendrier,MONTH(FévDim1+13)=2),FévDim1+13,""))</f>
        <v>46060</v>
      </c>
      <c r="P9" s="5">
        <f>IF(DAY(FévDim1)=1,IF(AND(YEAR(FévDim1+7)=AnnéeCalendrier,MONTH(FévDim1+7)=2),FévDim1+7,""),IF(AND(YEAR(FévDim1+14)=AnnéeCalendrier,MONTH(FévDim1+14)=2),FévDim1+14,""))</f>
        <v>46061</v>
      </c>
      <c r="Q9" s="4"/>
      <c r="R9" s="5">
        <f>IF(DAY(MarDim1)=1,IF(AND(YEAR(MarDim1+1)=AnnéeCalendrier,MONTH(MarDim1+1)=3),MarDim1+1,""),IF(AND(YEAR(MarDim1+8)=AnnéeCalendrier,MONTH(MarDim1+8)=3),MarDim1+8,""))</f>
        <v>46083</v>
      </c>
      <c r="S9" s="5">
        <f>IF(DAY(MarDim1)=1,IF(AND(YEAR(MarDim1+2)=AnnéeCalendrier,MONTH(MarDim1+2)=3),MarDim1+2,""),IF(AND(YEAR(MarDim1+9)=AnnéeCalendrier,MONTH(MarDim1+9)=3),MarDim1+9,""))</f>
        <v>46084</v>
      </c>
      <c r="T9" s="5">
        <f>IF(DAY(MarDim1)=1,IF(AND(YEAR(MarDim1+3)=AnnéeCalendrier,MONTH(MarDim1+3)=3),MarDim1+3,""),IF(AND(YEAR(MarDim1+10)=AnnéeCalendrier,MONTH(MarDim1+10)=3),MarDim1+10,""))</f>
        <v>46085</v>
      </c>
      <c r="U9" s="5">
        <f>IF(DAY(MarDim1)=1,IF(AND(YEAR(MarDim1+4)=AnnéeCalendrier,MONTH(MarDim1+4)=3),MarDim1+4,""),IF(AND(YEAR(MarDim1+11)=AnnéeCalendrier,MONTH(MarDim1+11)=3),MarDim1+11,""))</f>
        <v>46086</v>
      </c>
      <c r="V9" s="5">
        <f>IF(DAY(MarDim1)=1,IF(AND(YEAR(MarDim1+5)=AnnéeCalendrier,MONTH(MarDim1+5)=3),MarDim1+5,""),IF(AND(YEAR(MarDim1+12)=AnnéeCalendrier,MONTH(MarDim1+12)=3),MarDim1+12,""))</f>
        <v>46087</v>
      </c>
      <c r="W9" s="5">
        <f>IF(DAY(MarDim1)=1,IF(AND(YEAR(MarDim1+6)=AnnéeCalendrier,MONTH(MarDim1+6)=3),MarDim1+6,""),IF(AND(YEAR(MarDim1+13)=AnnéeCalendrier,MONTH(MarDim1+13)=3),MarDim1+13,""))</f>
        <v>46088</v>
      </c>
      <c r="X9" s="5">
        <f>IF(DAY(MarDim1)=1,IF(AND(YEAR(MarDim1+7)=AnnéeCalendrier,MONTH(MarDim1+7)=3),MarDim1+7,""),IF(AND(YEAR(MarDim1+14)=AnnéeCalendrier,MONTH(MarDim1+14)=3),MarDim1+14,""))</f>
        <v>46089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46034</v>
      </c>
      <c r="C10" s="5">
        <f>IF(DAY(JanDim1)=1,IF(AND(YEAR(JanDim1+9)=AnnéeCalendrier,MONTH(JanDim1+9)=1),JanDim1+9,""),IF(AND(YEAR(JanDim1+16)=AnnéeCalendrier,MONTH(JanDim1+16)=1),JanDim1+16,""))</f>
        <v>46035</v>
      </c>
      <c r="D10" s="5">
        <f>IF(DAY(JanDim1)=1,IF(AND(YEAR(JanDim1+10)=AnnéeCalendrier,MONTH(JanDim1+10)=1),JanDim1+10,""),IF(AND(YEAR(JanDim1+17)=AnnéeCalendrier,MONTH(JanDim1+17)=1),JanDim1+17,""))</f>
        <v>46036</v>
      </c>
      <c r="E10" s="5">
        <f>IF(DAY(JanDim1)=1,IF(AND(YEAR(JanDim1+11)=AnnéeCalendrier,MONTH(JanDim1+11)=1),JanDim1+11,""),IF(AND(YEAR(JanDim1+18)=AnnéeCalendrier,MONTH(JanDim1+18)=1),JanDim1+18,""))</f>
        <v>46037</v>
      </c>
      <c r="F10" s="5">
        <f>IF(DAY(JanDim1)=1,IF(AND(YEAR(JanDim1+12)=AnnéeCalendrier,MONTH(JanDim1+12)=1),JanDim1+12,""),IF(AND(YEAR(JanDim1+19)=AnnéeCalendrier,MONTH(JanDim1+19)=1),JanDim1+19,""))</f>
        <v>46038</v>
      </c>
      <c r="G10" s="5">
        <f>IF(DAY(JanDim1)=1,IF(AND(YEAR(JanDim1+13)=AnnéeCalendrier,MONTH(JanDim1+13)=1),JanDim1+13,""),IF(AND(YEAR(JanDim1+20)=AnnéeCalendrier,MONTH(JanDim1+20)=1),JanDim1+20,""))</f>
        <v>46039</v>
      </c>
      <c r="H10" s="5">
        <f>IF(DAY(JanDim1)=1,IF(AND(YEAR(JanDim1+14)=AnnéeCalendrier,MONTH(JanDim1+14)=1),JanDim1+14,""),IF(AND(YEAR(JanDim1+21)=AnnéeCalendrier,MONTH(JanDim1+21)=1),JanDim1+21,""))</f>
        <v>46040</v>
      </c>
      <c r="I10" s="4"/>
      <c r="J10" s="5">
        <f>IF(DAY(FévDim1)=1,IF(AND(YEAR(FévDim1+8)=AnnéeCalendrier,MONTH(FévDim1+8)=2),FévDim1+8,""),IF(AND(YEAR(FévDim1+15)=AnnéeCalendrier,MONTH(FévDim1+15)=2),FévDim1+15,""))</f>
        <v>46062</v>
      </c>
      <c r="K10" s="5">
        <f>IF(DAY(FévDim1)=1,IF(AND(YEAR(FévDim1+9)=AnnéeCalendrier,MONTH(FévDim1+9)=2),FévDim1+9,""),IF(AND(YEAR(FévDim1+16)=AnnéeCalendrier,MONTH(FévDim1+16)=2),FévDim1+16,""))</f>
        <v>46063</v>
      </c>
      <c r="L10" s="5">
        <f>IF(DAY(FévDim1)=1,IF(AND(YEAR(FévDim1+10)=AnnéeCalendrier,MONTH(FévDim1+10)=2),FévDim1+10,""),IF(AND(YEAR(FévDim1+17)=AnnéeCalendrier,MONTH(FévDim1+17)=2),FévDim1+17,""))</f>
        <v>46064</v>
      </c>
      <c r="M10" s="5">
        <f>IF(DAY(FévDim1)=1,IF(AND(YEAR(FévDim1+11)=AnnéeCalendrier,MONTH(FévDim1+11)=2),FévDim1+11,""),IF(AND(YEAR(FévDim1+18)=AnnéeCalendrier,MONTH(FévDim1+18)=2),FévDim1+18,""))</f>
        <v>46065</v>
      </c>
      <c r="N10" s="5">
        <f>IF(DAY(FévDim1)=1,IF(AND(YEAR(FévDim1+12)=AnnéeCalendrier,MONTH(FévDim1+12)=2),FévDim1+12,""),IF(AND(YEAR(FévDim1+19)=AnnéeCalendrier,MONTH(FévDim1+19)=2),FévDim1+19,""))</f>
        <v>46066</v>
      </c>
      <c r="O10" s="5">
        <f>IF(DAY(FévDim1)=1,IF(AND(YEAR(FévDim1+13)=AnnéeCalendrier,MONTH(FévDim1+13)=2),FévDim1+13,""),IF(AND(YEAR(FévDim1+20)=AnnéeCalendrier,MONTH(FévDim1+20)=2),FévDim1+20,""))</f>
        <v>46067</v>
      </c>
      <c r="P10" s="5">
        <f>IF(DAY(FévDim1)=1,IF(AND(YEAR(FévDim1+14)=AnnéeCalendrier,MONTH(FévDim1+14)=2),FévDim1+14,""),IF(AND(YEAR(FévDim1+21)=AnnéeCalendrier,MONTH(FévDim1+21)=2),FévDim1+21,""))</f>
        <v>46068</v>
      </c>
      <c r="Q10" s="4"/>
      <c r="R10" s="5">
        <f>IF(DAY(MarDim1)=1,IF(AND(YEAR(MarDim1+8)=AnnéeCalendrier,MONTH(MarDim1+8)=3),MarDim1+8,""),IF(AND(YEAR(MarDim1+15)=AnnéeCalendrier,MONTH(MarDim1+15)=3),MarDim1+15,""))</f>
        <v>46090</v>
      </c>
      <c r="S10" s="5">
        <f>IF(DAY(MarDim1)=1,IF(AND(YEAR(MarDim1+9)=AnnéeCalendrier,MONTH(MarDim1+9)=3),MarDim1+9,""),IF(AND(YEAR(MarDim1+16)=AnnéeCalendrier,MONTH(MarDim1+16)=3),MarDim1+16,""))</f>
        <v>46091</v>
      </c>
      <c r="T10" s="5">
        <f>IF(DAY(MarDim1)=1,IF(AND(YEAR(MarDim1+10)=AnnéeCalendrier,MONTH(MarDim1+10)=3),MarDim1+10,""),IF(AND(YEAR(MarDim1+17)=AnnéeCalendrier,MONTH(MarDim1+17)=3),MarDim1+17,""))</f>
        <v>46092</v>
      </c>
      <c r="U10" s="5">
        <f>IF(DAY(MarDim1)=1,IF(AND(YEAR(MarDim1+11)=AnnéeCalendrier,MONTH(MarDim1+11)=3),MarDim1+11,""),IF(AND(YEAR(MarDim1+18)=AnnéeCalendrier,MONTH(MarDim1+18)=3),MarDim1+18,""))</f>
        <v>46093</v>
      </c>
      <c r="V10" s="5">
        <f>IF(DAY(MarDim1)=1,IF(AND(YEAR(MarDim1+12)=AnnéeCalendrier,MONTH(MarDim1+12)=3),MarDim1+12,""),IF(AND(YEAR(MarDim1+19)=AnnéeCalendrier,MONTH(MarDim1+19)=3),MarDim1+19,""))</f>
        <v>46094</v>
      </c>
      <c r="W10" s="5">
        <f>IF(DAY(MarDim1)=1,IF(AND(YEAR(MarDim1+13)=AnnéeCalendrier,MONTH(MarDim1+13)=3),MarDim1+13,""),IF(AND(YEAR(MarDim1+20)=AnnéeCalendrier,MONTH(MarDim1+20)=3),MarDim1+20,""))</f>
        <v>46095</v>
      </c>
      <c r="X10" s="5">
        <f>IF(DAY(MarDim1)=1,IF(AND(YEAR(MarDim1+14)=AnnéeCalendrier,MONTH(MarDim1+14)=3),MarDim1+14,""),IF(AND(YEAR(MarDim1+21)=AnnéeCalendrier,MONTH(MarDim1+21)=3),MarDim1+21,""))</f>
        <v>46096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46041</v>
      </c>
      <c r="C11" s="5">
        <f>IF(DAY(JanDim1)=1,IF(AND(YEAR(JanDim1+16)=AnnéeCalendrier,MONTH(JanDim1+16)=1),JanDim1+16,""),IF(AND(YEAR(JanDim1+23)=AnnéeCalendrier,MONTH(JanDim1+23)=1),JanDim1+23,""))</f>
        <v>46042</v>
      </c>
      <c r="D11" s="5">
        <f>IF(DAY(JanDim1)=1,IF(AND(YEAR(JanDim1+17)=AnnéeCalendrier,MONTH(JanDim1+17)=1),JanDim1+17,""),IF(AND(YEAR(JanDim1+24)=AnnéeCalendrier,MONTH(JanDim1+24)=1),JanDim1+24,""))</f>
        <v>46043</v>
      </c>
      <c r="E11" s="5">
        <f>IF(DAY(JanDim1)=1,IF(AND(YEAR(JanDim1+18)=AnnéeCalendrier,MONTH(JanDim1+18)=1),JanDim1+18,""),IF(AND(YEAR(JanDim1+25)=AnnéeCalendrier,MONTH(JanDim1+25)=1),JanDim1+25,""))</f>
        <v>46044</v>
      </c>
      <c r="F11" s="5">
        <f>IF(DAY(JanDim1)=1,IF(AND(YEAR(JanDim1+19)=AnnéeCalendrier,MONTH(JanDim1+19)=1),JanDim1+19,""),IF(AND(YEAR(JanDim1+26)=AnnéeCalendrier,MONTH(JanDim1+26)=1),JanDim1+26,""))</f>
        <v>46045</v>
      </c>
      <c r="G11" s="5">
        <f>IF(DAY(JanDim1)=1,IF(AND(YEAR(JanDim1+20)=AnnéeCalendrier,MONTH(JanDim1+20)=1),JanDim1+20,""),IF(AND(YEAR(JanDim1+27)=AnnéeCalendrier,MONTH(JanDim1+27)=1),JanDim1+27,""))</f>
        <v>46046</v>
      </c>
      <c r="H11" s="5">
        <f>IF(DAY(JanDim1)=1,IF(AND(YEAR(JanDim1+21)=AnnéeCalendrier,MONTH(JanDim1+21)=1),JanDim1+21,""),IF(AND(YEAR(JanDim1+28)=AnnéeCalendrier,MONTH(JanDim1+28)=1),JanDim1+28,""))</f>
        <v>46047</v>
      </c>
      <c r="I11" s="4"/>
      <c r="J11" s="5">
        <f>IF(DAY(FévDim1)=1,IF(AND(YEAR(FévDim1+15)=AnnéeCalendrier,MONTH(FévDim1+15)=2),FévDim1+15,""),IF(AND(YEAR(FévDim1+22)=AnnéeCalendrier,MONTH(FévDim1+22)=2),FévDim1+22,""))</f>
        <v>46069</v>
      </c>
      <c r="K11" s="5">
        <f>IF(DAY(FévDim1)=1,IF(AND(YEAR(FévDim1+16)=AnnéeCalendrier,MONTH(FévDim1+16)=2),FévDim1+16,""),IF(AND(YEAR(FévDim1+23)=AnnéeCalendrier,MONTH(FévDim1+23)=2),FévDim1+23,""))</f>
        <v>46070</v>
      </c>
      <c r="L11" s="5">
        <f>IF(DAY(FévDim1)=1,IF(AND(YEAR(FévDim1+17)=AnnéeCalendrier,MONTH(FévDim1+17)=2),FévDim1+17,""),IF(AND(YEAR(FévDim1+24)=AnnéeCalendrier,MONTH(FévDim1+24)=2),FévDim1+24,""))</f>
        <v>46071</v>
      </c>
      <c r="M11" s="5">
        <f>IF(DAY(FévDim1)=1,IF(AND(YEAR(FévDim1+18)=AnnéeCalendrier,MONTH(FévDim1+18)=2),FévDim1+18,""),IF(AND(YEAR(FévDim1+25)=AnnéeCalendrier,MONTH(FévDim1+25)=2),FévDim1+25,""))</f>
        <v>46072</v>
      </c>
      <c r="N11" s="5">
        <f>IF(DAY(FévDim1)=1,IF(AND(YEAR(FévDim1+19)=AnnéeCalendrier,MONTH(FévDim1+19)=2),FévDim1+19,""),IF(AND(YEAR(FévDim1+26)=AnnéeCalendrier,MONTH(FévDim1+26)=2),FévDim1+26,""))</f>
        <v>46073</v>
      </c>
      <c r="O11" s="5">
        <f>IF(DAY(FévDim1)=1,IF(AND(YEAR(FévDim1+20)=AnnéeCalendrier,MONTH(FévDim1+20)=2),FévDim1+20,""),IF(AND(YEAR(FévDim1+27)=AnnéeCalendrier,MONTH(FévDim1+27)=2),FévDim1+27,""))</f>
        <v>46074</v>
      </c>
      <c r="P11" s="5">
        <f>IF(DAY(FévDim1)=1,IF(AND(YEAR(FévDim1+21)=AnnéeCalendrier,MONTH(FévDim1+21)=2),FévDim1+21,""),IF(AND(YEAR(FévDim1+28)=AnnéeCalendrier,MONTH(FévDim1+28)=2),FévDim1+28,""))</f>
        <v>46075</v>
      </c>
      <c r="Q11" s="4"/>
      <c r="R11" s="5">
        <f>IF(DAY(MarDim1)=1,IF(AND(YEAR(MarDim1+15)=AnnéeCalendrier,MONTH(MarDim1+15)=3),MarDim1+15,""),IF(AND(YEAR(MarDim1+22)=AnnéeCalendrier,MONTH(MarDim1+22)=3),MarDim1+22,""))</f>
        <v>46097</v>
      </c>
      <c r="S11" s="5">
        <f>IF(DAY(MarDim1)=1,IF(AND(YEAR(MarDim1+16)=AnnéeCalendrier,MONTH(MarDim1+16)=3),MarDim1+16,""),IF(AND(YEAR(MarDim1+23)=AnnéeCalendrier,MONTH(MarDim1+23)=3),MarDim1+23,""))</f>
        <v>46098</v>
      </c>
      <c r="T11" s="5">
        <f>IF(DAY(MarDim1)=1,IF(AND(YEAR(MarDim1+17)=AnnéeCalendrier,MONTH(MarDim1+17)=3),MarDim1+17,""),IF(AND(YEAR(MarDim1+24)=AnnéeCalendrier,MONTH(MarDim1+24)=3),MarDim1+24,""))</f>
        <v>46099</v>
      </c>
      <c r="U11" s="5">
        <f>IF(DAY(MarDim1)=1,IF(AND(YEAR(MarDim1+18)=AnnéeCalendrier,MONTH(MarDim1+18)=3),MarDim1+18,""),IF(AND(YEAR(MarDim1+25)=AnnéeCalendrier,MONTH(MarDim1+25)=3),MarDim1+25,""))</f>
        <v>46100</v>
      </c>
      <c r="V11" s="5">
        <f>IF(DAY(MarDim1)=1,IF(AND(YEAR(MarDim1+19)=AnnéeCalendrier,MONTH(MarDim1+19)=3),MarDim1+19,""),IF(AND(YEAR(MarDim1+26)=AnnéeCalendrier,MONTH(MarDim1+26)=3),MarDim1+26,""))</f>
        <v>46101</v>
      </c>
      <c r="W11" s="5">
        <f>IF(DAY(MarDim1)=1,IF(AND(YEAR(MarDim1+20)=AnnéeCalendrier,MONTH(MarDim1+20)=3),MarDim1+20,""),IF(AND(YEAR(MarDim1+27)=AnnéeCalendrier,MONTH(MarDim1+27)=3),MarDim1+27,""))</f>
        <v>46102</v>
      </c>
      <c r="X11" s="5">
        <f>IF(DAY(MarDim1)=1,IF(AND(YEAR(MarDim1+21)=AnnéeCalendrier,MONTH(MarDim1+21)=3),MarDim1+21,""),IF(AND(YEAR(MarDim1+28)=AnnéeCalendrier,MONTH(MarDim1+28)=3),MarDim1+28,""))</f>
        <v>46103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46048</v>
      </c>
      <c r="C12" s="5">
        <f>IF(DAY(JanDim1)=1,IF(AND(YEAR(JanDim1+23)=AnnéeCalendrier,MONTH(JanDim1+23)=1),JanDim1+23,""),IF(AND(YEAR(JanDim1+30)=AnnéeCalendrier,MONTH(JanDim1+30)=1),JanDim1+30,""))</f>
        <v>46049</v>
      </c>
      <c r="D12" s="5">
        <f>IF(DAY(JanDim1)=1,IF(AND(YEAR(JanDim1+24)=AnnéeCalendrier,MONTH(JanDim1+24)=1),JanDim1+24,""),IF(AND(YEAR(JanDim1+31)=AnnéeCalendrier,MONTH(JanDim1+31)=1),JanDim1+31,""))</f>
        <v>46050</v>
      </c>
      <c r="E12" s="5">
        <f>IF(DAY(JanDim1)=1,IF(AND(YEAR(JanDim1+25)=AnnéeCalendrier,MONTH(JanDim1+25)=1),JanDim1+25,""),IF(AND(YEAR(JanDim1+32)=AnnéeCalendrier,MONTH(JanDim1+32)=1),JanDim1+32,""))</f>
        <v>46051</v>
      </c>
      <c r="F12" s="5">
        <f>IF(DAY(JanDim1)=1,IF(AND(YEAR(JanDim1+26)=AnnéeCalendrier,MONTH(JanDim1+26)=1),JanDim1+26,""),IF(AND(YEAR(JanDim1+33)=AnnéeCalendrier,MONTH(JanDim1+33)=1),JanDim1+33,""))</f>
        <v>46052</v>
      </c>
      <c r="G12" s="5">
        <f>IF(DAY(JanDim1)=1,IF(AND(YEAR(JanDim1+27)=AnnéeCalendrier,MONTH(JanDim1+27)=1),JanDim1+27,""),IF(AND(YEAR(JanDim1+34)=AnnéeCalendrier,MONTH(JanDim1+34)=1),JanDim1+34,""))</f>
        <v>46053</v>
      </c>
      <c r="H12" s="5" t="str">
        <f>IF(DAY(JanDim1)=1,IF(AND(YEAR(JanDim1+28)=AnnéeCalendrier,MONTH(JanDim1+28)=1),JanDim1+28,""),IF(AND(YEAR(JanDim1+35)=AnnéeCalendrier,MONTH(JanDim1+35)=1),JanDim1+35,""))</f>
        <v/>
      </c>
      <c r="I12" s="4"/>
      <c r="J12" s="5">
        <f>IF(DAY(FévDim1)=1,IF(AND(YEAR(FévDim1+22)=AnnéeCalendrier,MONTH(FévDim1+22)=2),FévDim1+22,""),IF(AND(YEAR(FévDim1+29)=AnnéeCalendrier,MONTH(FévDim1+29)=2),FévDim1+29,""))</f>
        <v>46076</v>
      </c>
      <c r="K12" s="5">
        <f>IF(DAY(FévDim1)=1,IF(AND(YEAR(FévDim1+23)=AnnéeCalendrier,MONTH(FévDim1+23)=2),FévDim1+23,""),IF(AND(YEAR(FévDim1+30)=AnnéeCalendrier,MONTH(FévDim1+30)=2),FévDim1+30,""))</f>
        <v>46077</v>
      </c>
      <c r="L12" s="5">
        <f>IF(DAY(FévDim1)=1,IF(AND(YEAR(FévDim1+24)=AnnéeCalendrier,MONTH(FévDim1+24)=2),FévDim1+24,""),IF(AND(YEAR(FévDim1+31)=AnnéeCalendrier,MONTH(FévDim1+31)=2),FévDim1+31,""))</f>
        <v>46078</v>
      </c>
      <c r="M12" s="5">
        <f>IF(DAY(FévDim1)=1,IF(AND(YEAR(FévDim1+25)=AnnéeCalendrier,MONTH(FévDim1+25)=2),FévDim1+25,""),IF(AND(YEAR(FévDim1+32)=AnnéeCalendrier,MONTH(FévDim1+32)=2),FévDim1+32,""))</f>
        <v>46079</v>
      </c>
      <c r="N12" s="5">
        <f>IF(DAY(FévDim1)=1,IF(AND(YEAR(FévDim1+26)=AnnéeCalendrier,MONTH(FévDim1+26)=2),FévDim1+26,""),IF(AND(YEAR(FévDim1+33)=AnnéeCalendrier,MONTH(FévDim1+33)=2),FévDim1+33,""))</f>
        <v>46080</v>
      </c>
      <c r="O12" s="5">
        <f>IF(DAY(FévDim1)=1,IF(AND(YEAR(FévDim1+27)=AnnéeCalendrier,MONTH(FévDim1+27)=2),FévDim1+27,""),IF(AND(YEAR(FévDim1+34)=AnnéeCalendrier,MONTH(FévDim1+34)=2),FévDim1+34,""))</f>
        <v>46081</v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46104</v>
      </c>
      <c r="S12" s="5">
        <f>IF(DAY(MarDim1)=1,IF(AND(YEAR(MarDim1+23)=AnnéeCalendrier,MONTH(MarDim1+23)=3),MarDim1+23,""),IF(AND(YEAR(MarDim1+30)=AnnéeCalendrier,MONTH(MarDim1+30)=3),MarDim1+30,""))</f>
        <v>46105</v>
      </c>
      <c r="T12" s="5">
        <f>IF(DAY(MarDim1)=1,IF(AND(YEAR(MarDim1+24)=AnnéeCalendrier,MONTH(MarDim1+24)=3),MarDim1+24,""),IF(AND(YEAR(MarDim1+31)=AnnéeCalendrier,MONTH(MarDim1+31)=3),MarDim1+31,""))</f>
        <v>46106</v>
      </c>
      <c r="U12" s="5">
        <f>IF(DAY(MarDim1)=1,IF(AND(YEAR(MarDim1+25)=AnnéeCalendrier,MONTH(MarDim1+25)=3),MarDim1+25,""),IF(AND(YEAR(MarDim1+32)=AnnéeCalendrier,MONTH(MarDim1+32)=3),MarDim1+32,""))</f>
        <v>46107</v>
      </c>
      <c r="V12" s="5">
        <f>IF(DAY(MarDim1)=1,IF(AND(YEAR(MarDim1+26)=AnnéeCalendrier,MONTH(MarDim1+26)=3),MarDim1+26,""),IF(AND(YEAR(MarDim1+33)=AnnéeCalendrier,MONTH(MarDim1+33)=3),MarDim1+33,""))</f>
        <v>46108</v>
      </c>
      <c r="W12" s="5">
        <f>IF(DAY(MarDim1)=1,IF(AND(YEAR(MarDim1+27)=AnnéeCalendrier,MONTH(MarDim1+27)=3),MarDim1+27,""),IF(AND(YEAR(MarDim1+34)=AnnéeCalendrier,MONTH(MarDim1+34)=3),MarDim1+34,""))</f>
        <v>46109</v>
      </c>
      <c r="X12" s="5">
        <f>IF(DAY(MarDim1)=1,IF(AND(YEAR(MarDim1+28)=AnnéeCalendrier,MONTH(MarDim1+28)=3),MarDim1+28,""),IF(AND(YEAR(MarDim1+35)=AnnéeCalendrier,MONTH(MarDim1+35)=3),MarDim1+35,""))</f>
        <v>46110</v>
      </c>
    </row>
    <row r="13" spans="1:29" ht="36" customHeight="1" x14ac:dyDescent="0.25">
      <c r="B13" s="5" t="str">
        <f>IF(DAY(JanDim1)=1,IF(AND(YEAR(JanDim1+29)=AnnéeCalendrier,MONTH(JanDim1+29)=1),JanDim1+29,""),IF(AND(YEAR(JanDim1+36)=AnnéeCalendrier,MONTH(JanDim1+36)=1),JanDim1+36,""))</f>
        <v/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>
        <f>IF(DAY(MarDim1)=1,IF(AND(YEAR(MarDim1+29)=AnnéeCalendrier,MONTH(MarDim1+29)=3),MarDim1+29,""),IF(AND(YEAR(MarDim1+36)=AnnéeCalendrier,MONTH(MarDim1+36)=3),MarDim1+36,""))</f>
        <v>46111</v>
      </c>
      <c r="S13" s="5">
        <f>IF(DAY(MarDim1)=1,IF(AND(YEAR(MarDim1+30)=AnnéeCalendrier,MONTH(MarDim1+30)=3),MarDim1+30,""),IF(AND(YEAR(MarDim1+37)=AnnéeCalendrier,MONTH(MarDim1+37)=3),MarDim1+37,""))</f>
        <v>46112</v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35" t="s">
        <v>3</v>
      </c>
      <c r="C15" s="35"/>
      <c r="D15" s="35"/>
      <c r="E15" s="35"/>
      <c r="F15" s="35"/>
      <c r="G15" s="35"/>
      <c r="H15" s="35"/>
      <c r="J15" s="35" t="s">
        <v>13</v>
      </c>
      <c r="K15" s="35"/>
      <c r="L15" s="35"/>
      <c r="M15" s="35"/>
      <c r="N15" s="35"/>
      <c r="O15" s="35"/>
      <c r="P15" s="35"/>
      <c r="R15" s="35" t="s">
        <v>17</v>
      </c>
      <c r="S15" s="35"/>
      <c r="T15" s="35"/>
      <c r="U15" s="35"/>
      <c r="V15" s="35"/>
      <c r="W15" s="35"/>
      <c r="X15" s="35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 t="str">
        <f>IF(DAY(AvrDim1)=1,"",IF(AND(YEAR(AvrDim1+2)=AnnéeCalendrier,MONTH(AvrDim1+2)=4),AvrDim1+2,""))</f>
        <v/>
      </c>
      <c r="D17" s="5">
        <f>IF(DAY(AvrDim1)=1,"",IF(AND(YEAR(AvrDim1+3)=AnnéeCalendrier,MONTH(AvrDim1+3)=4),AvrDim1+3,""))</f>
        <v>46113</v>
      </c>
      <c r="E17" s="5">
        <f>IF(DAY(AvrDim1)=1,"",IF(AND(YEAR(AvrDim1+4)=AnnéeCalendrier,MONTH(AvrDim1+4)=4),AvrDim1+4,""))</f>
        <v>46114</v>
      </c>
      <c r="F17" s="5">
        <f>IF(DAY(AvrDim1)=1,"",IF(AND(YEAR(AvrDim1+5)=AnnéeCalendrier,MONTH(AvrDim1+5)=4),AvrDim1+5,""))</f>
        <v>46115</v>
      </c>
      <c r="G17" s="5">
        <f>IF(DAY(AvrDim1)=1,"",IF(AND(YEAR(AvrDim1+6)=AnnéeCalendrier,MONTH(AvrDim1+6)=4),AvrDim1+6,""))</f>
        <v>46116</v>
      </c>
      <c r="H17" s="7">
        <f>IF(DAY(AvrDim1)=1,IF(AND(YEAR(AvrDim1)=AnnéeCalendrier,MONTH(AvrDim1)=4),AvrDim1,""),IF(AND(YEAR(AvrDim1+7)=AnnéeCalendrier,MONTH(AvrDim1+7)=4),AvrDim1+7,""))</f>
        <v>46117</v>
      </c>
      <c r="I17" s="4"/>
      <c r="J17" s="6" t="str">
        <f>IF(DAY(MaiDim1)=1,"",IF(AND(YEAR(MaiDim1+1)=AnnéeCalendrier,MONTH(MaiDim1+1)=5),MaiDim1+1,""))</f>
        <v/>
      </c>
      <c r="K17" s="5" t="str">
        <f>IF(DAY(MaiDim1)=1,"",IF(AND(YEAR(MaiDim1+2)=AnnéeCalendrier,MONTH(MaiDim1+2)=5),MaiDim1+2,""))</f>
        <v/>
      </c>
      <c r="L17" s="5" t="str">
        <f>IF(DAY(MaiDim1)=1,"",IF(AND(YEAR(MaiDim1+3)=AnnéeCalendrier,MONTH(MaiDim1+3)=5),MaiDim1+3,""))</f>
        <v/>
      </c>
      <c r="M17" s="5" t="str">
        <f>IF(DAY(MaiDim1)=1,"",IF(AND(YEAR(MaiDim1+4)=AnnéeCalendrier,MONTH(MaiDim1+4)=5),MaiDim1+4,""))</f>
        <v/>
      </c>
      <c r="N17" s="5">
        <f>IF(DAY(MaiDim1)=1,"",IF(AND(YEAR(MaiDim1+5)=AnnéeCalendrier,MONTH(MaiDim1+5)=5),MaiDim1+5,""))</f>
        <v>46143</v>
      </c>
      <c r="O17" s="5">
        <f>IF(DAY(MaiDim1)=1,"",IF(AND(YEAR(MaiDim1+6)=AnnéeCalendrier,MONTH(MaiDim1+6)=5),MaiDim1+6,""))</f>
        <v>46144</v>
      </c>
      <c r="P17" s="7">
        <f>IF(DAY(MaiDim1)=1,IF(AND(YEAR(MaiDim1)=AnnéeCalendrier,MONTH(MaiDim1)=5),MaiDim1,""),IF(AND(YEAR(MaiDim1+7)=AnnéeCalendrier,MONTH(MaiDim1+7)=5),MaiDim1+7,""))</f>
        <v>46145</v>
      </c>
      <c r="Q17" s="4"/>
      <c r="R17" s="6">
        <f>IF(DAY(JunDim1)=1,"",IF(AND(YEAR(JunDim1+1)=AnnéeCalendrier,MONTH(JunDim1+1)=6),JunDim1+1,""))</f>
        <v>46174</v>
      </c>
      <c r="S17" s="5">
        <f>IF(DAY(JunDim1)=1,"",IF(AND(YEAR(JunDim1+2)=AnnéeCalendrier,MONTH(JunDim1+2)=6),JunDim1+2,""))</f>
        <v>46175</v>
      </c>
      <c r="T17" s="5">
        <f>IF(DAY(JunDim1)=1,"",IF(AND(YEAR(JunDim1+3)=AnnéeCalendrier,MONTH(JunDim1+3)=6),JunDim1+3,""))</f>
        <v>46176</v>
      </c>
      <c r="U17" s="5">
        <f>IF(DAY(JunDim1)=1,"",IF(AND(YEAR(JunDim1+4)=AnnéeCalendrier,MONTH(JunDim1+4)=6),JunDim1+4,""))</f>
        <v>46177</v>
      </c>
      <c r="V17" s="5">
        <f>IF(DAY(JunDim1)=1,"",IF(AND(YEAR(JunDim1+5)=AnnéeCalendrier,MONTH(JunDim1+5)=6),JunDim1+5,""))</f>
        <v>46178</v>
      </c>
      <c r="W17" s="5">
        <f>IF(DAY(JunDim1)=1,"",IF(AND(YEAR(JunDim1+6)=AnnéeCalendrier,MONTH(JunDim1+6)=6),JunDim1+6,""))</f>
        <v>46179</v>
      </c>
      <c r="X17" s="7">
        <f>IF(DAY(JunDim1)=1,IF(AND(YEAR(JunDim1)=AnnéeCalendrier,MONTH(JunDim1)=6),JunDim1,""),IF(AND(YEAR(JunDim1+7)=AnnéeCalendrier,MONTH(JunDim1+7)=6),JunDim1+7,""))</f>
        <v>46180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46118</v>
      </c>
      <c r="C18" s="5">
        <f>IF(DAY(AvrDim1)=1,IF(AND(YEAR(AvrDim1+2)=AnnéeCalendrier,MONTH(AvrDim1+2)=4),AvrDim1+2,""),IF(AND(YEAR(AvrDim1+9)=AnnéeCalendrier,MONTH(AvrDim1+9)=4),AvrDim1+9,""))</f>
        <v>46119</v>
      </c>
      <c r="D18" s="5">
        <f>IF(DAY(AvrDim1)=1,IF(AND(YEAR(AvrDim1+3)=AnnéeCalendrier,MONTH(AvrDim1+3)=4),AvrDim1+3,""),IF(AND(YEAR(AvrDim1+10)=AnnéeCalendrier,MONTH(AvrDim1+10)=4),AvrDim1+10,""))</f>
        <v>46120</v>
      </c>
      <c r="E18" s="5">
        <f>IF(DAY(AvrDim1)=1,IF(AND(YEAR(AvrDim1+4)=AnnéeCalendrier,MONTH(AvrDim1+4)=4),AvrDim1+4,""),IF(AND(YEAR(AvrDim1+11)=AnnéeCalendrier,MONTH(AvrDim1+11)=4),AvrDim1+11,""))</f>
        <v>46121</v>
      </c>
      <c r="F18" s="5">
        <f>IF(DAY(AvrDim1)=1,IF(AND(YEAR(AvrDim1+5)=AnnéeCalendrier,MONTH(AvrDim1+5)=4),AvrDim1+5,""),IF(AND(YEAR(AvrDim1+12)=AnnéeCalendrier,MONTH(AvrDim1+12)=4),AvrDim1+12,""))</f>
        <v>46122</v>
      </c>
      <c r="G18" s="5">
        <f>IF(DAY(AvrDim1)=1,IF(AND(YEAR(AvrDim1+6)=AnnéeCalendrier,MONTH(AvrDim1+6)=4),AvrDim1+6,""),IF(AND(YEAR(AvrDim1+13)=AnnéeCalendrier,MONTH(AvrDim1+13)=4),AvrDim1+13,""))</f>
        <v>46123</v>
      </c>
      <c r="H18" s="7">
        <f>IF(DAY(AvrDim1)=1,IF(AND(YEAR(AvrDim1+7)=AnnéeCalendrier,MONTH(AvrDim1+7)=4),AvrDim1+7,""),IF(AND(YEAR(AvrDim1+14)=AnnéeCalendrier,MONTH(AvrDim1+14)=4),AvrDim1+14,""))</f>
        <v>46124</v>
      </c>
      <c r="I18" s="4"/>
      <c r="J18" s="6">
        <f>IF(DAY(MaiDim1)=1,IF(AND(YEAR(MaiDim1+1)=AnnéeCalendrier,MONTH(MaiDim1+1)=5),MaiDim1+1,""),IF(AND(YEAR(MaiDim1+8)=AnnéeCalendrier,MONTH(MaiDim1+8)=5),MaiDim1+8,""))</f>
        <v>46146</v>
      </c>
      <c r="K18" s="5">
        <f>IF(DAY(MaiDim1)=1,IF(AND(YEAR(MaiDim1+2)=AnnéeCalendrier,MONTH(MaiDim1+2)=5),MaiDim1+2,""),IF(AND(YEAR(MaiDim1+9)=AnnéeCalendrier,MONTH(MaiDim1+9)=5),MaiDim1+9,""))</f>
        <v>46147</v>
      </c>
      <c r="L18" s="5">
        <f>IF(DAY(MaiDim1)=1,IF(AND(YEAR(MaiDim1+3)=AnnéeCalendrier,MONTH(MaiDim1+3)=5),MaiDim1+3,""),IF(AND(YEAR(MaiDim1+10)=AnnéeCalendrier,MONTH(MaiDim1+10)=5),MaiDim1+10,""))</f>
        <v>46148</v>
      </c>
      <c r="M18" s="5">
        <f>IF(DAY(MaiDim1)=1,IF(AND(YEAR(MaiDim1+4)=AnnéeCalendrier,MONTH(MaiDim1+4)=5),MaiDim1+4,""),IF(AND(YEAR(MaiDim1+11)=AnnéeCalendrier,MONTH(MaiDim1+11)=5),MaiDim1+11,""))</f>
        <v>46149</v>
      </c>
      <c r="N18" s="5">
        <f>IF(DAY(MaiDim1)=1,IF(AND(YEAR(MaiDim1+5)=AnnéeCalendrier,MONTH(MaiDim1+5)=5),MaiDim1+5,""),IF(AND(YEAR(MaiDim1+12)=AnnéeCalendrier,MONTH(MaiDim1+12)=5),MaiDim1+12,""))</f>
        <v>46150</v>
      </c>
      <c r="O18" s="5">
        <f>IF(DAY(MaiDim1)=1,IF(AND(YEAR(MaiDim1+6)=AnnéeCalendrier,MONTH(MaiDim1+6)=5),MaiDim1+6,""),IF(AND(YEAR(MaiDim1+13)=AnnéeCalendrier,MONTH(MaiDim1+13)=5),MaiDim1+13,""))</f>
        <v>46151</v>
      </c>
      <c r="P18" s="7">
        <f>IF(DAY(MaiDim1)=1,IF(AND(YEAR(MaiDim1+7)=AnnéeCalendrier,MONTH(MaiDim1+7)=5),MaiDim1+7,""),IF(AND(YEAR(MaiDim1+14)=AnnéeCalendrier,MONTH(MaiDim1+14)=5),MaiDim1+14,""))</f>
        <v>46152</v>
      </c>
      <c r="Q18" s="4"/>
      <c r="R18" s="6">
        <f>IF(DAY(JunDim1)=1,IF(AND(YEAR(JunDim1+1)=AnnéeCalendrier,MONTH(JunDim1+1)=6),JunDim1+1,""),IF(AND(YEAR(JunDim1+8)=AnnéeCalendrier,MONTH(JunDim1+8)=6),JunDim1+8,""))</f>
        <v>46181</v>
      </c>
      <c r="S18" s="5">
        <f>IF(DAY(JunDim1)=1,IF(AND(YEAR(JunDim1+2)=AnnéeCalendrier,MONTH(JunDim1+2)=6),JunDim1+2,""),IF(AND(YEAR(JunDim1+9)=AnnéeCalendrier,MONTH(JunDim1+9)=6),JunDim1+9,""))</f>
        <v>46182</v>
      </c>
      <c r="T18" s="5">
        <f>IF(DAY(JunDim1)=1,IF(AND(YEAR(JunDim1+3)=AnnéeCalendrier,MONTH(JunDim1+3)=6),JunDim1+3,""),IF(AND(YEAR(JunDim1+10)=AnnéeCalendrier,MONTH(JunDim1+10)=6),JunDim1+10,""))</f>
        <v>46183</v>
      </c>
      <c r="U18" s="5">
        <f>IF(DAY(JunDim1)=1,IF(AND(YEAR(JunDim1+4)=AnnéeCalendrier,MONTH(JunDim1+4)=6),JunDim1+4,""),IF(AND(YEAR(JunDim1+11)=AnnéeCalendrier,MONTH(JunDim1+11)=6),JunDim1+11,""))</f>
        <v>46184</v>
      </c>
      <c r="V18" s="5">
        <f>IF(DAY(JunDim1)=1,IF(AND(YEAR(JunDim1+5)=AnnéeCalendrier,MONTH(JunDim1+5)=6),JunDim1+5,""),IF(AND(YEAR(JunDim1+12)=AnnéeCalendrier,MONTH(JunDim1+12)=6),JunDim1+12,""))</f>
        <v>46185</v>
      </c>
      <c r="W18" s="5">
        <f>IF(DAY(JunDim1)=1,IF(AND(YEAR(JunDim1+6)=AnnéeCalendrier,MONTH(JunDim1+6)=6),JunDim1+6,""),IF(AND(YEAR(JunDim1+13)=AnnéeCalendrier,MONTH(JunDim1+13)=6),JunDim1+13,""))</f>
        <v>46186</v>
      </c>
      <c r="X18" s="7">
        <f>IF(DAY(JunDim1)=1,IF(AND(YEAR(JunDim1+7)=AnnéeCalendrier,MONTH(JunDim1+7)=6),JunDim1+7,""),IF(AND(YEAR(JunDim1+14)=AnnéeCalendrier,MONTH(JunDim1+14)=6),JunDim1+14,""))</f>
        <v>46187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46125</v>
      </c>
      <c r="C19" s="5">
        <f>IF(DAY(AvrDim1)=1,IF(AND(YEAR(AvrDim1+9)=AnnéeCalendrier,MONTH(AvrDim1+9)=4),AvrDim1+9,""),IF(AND(YEAR(AvrDim1+16)=AnnéeCalendrier,MONTH(AvrDim1+16)=4),AvrDim1+16,""))</f>
        <v>46126</v>
      </c>
      <c r="D19" s="5">
        <f>IF(DAY(AvrDim1)=1,IF(AND(YEAR(AvrDim1+10)=AnnéeCalendrier,MONTH(AvrDim1+10)=4),AvrDim1+10,""),IF(AND(YEAR(AvrDim1+17)=AnnéeCalendrier,MONTH(AvrDim1+17)=4),AvrDim1+17,""))</f>
        <v>46127</v>
      </c>
      <c r="E19" s="5">
        <f>IF(DAY(AvrDim1)=1,IF(AND(YEAR(AvrDim1+11)=AnnéeCalendrier,MONTH(AvrDim1+11)=4),AvrDim1+11,""),IF(AND(YEAR(AvrDim1+18)=AnnéeCalendrier,MONTH(AvrDim1+18)=4),AvrDim1+18,""))</f>
        <v>46128</v>
      </c>
      <c r="F19" s="5">
        <f>IF(DAY(AvrDim1)=1,IF(AND(YEAR(AvrDim1+12)=AnnéeCalendrier,MONTH(AvrDim1+12)=4),AvrDim1+12,""),IF(AND(YEAR(AvrDim1+19)=AnnéeCalendrier,MONTH(AvrDim1+19)=4),AvrDim1+19,""))</f>
        <v>46129</v>
      </c>
      <c r="G19" s="5">
        <f>IF(DAY(AvrDim1)=1,IF(AND(YEAR(AvrDim1+13)=AnnéeCalendrier,MONTH(AvrDim1+13)=4),AvrDim1+13,""),IF(AND(YEAR(AvrDim1+20)=AnnéeCalendrier,MONTH(AvrDim1+20)=4),AvrDim1+20,""))</f>
        <v>46130</v>
      </c>
      <c r="H19" s="7">
        <f>IF(DAY(AvrDim1)=1,IF(AND(YEAR(AvrDim1+14)=AnnéeCalendrier,MONTH(AvrDim1+14)=4),AvrDim1+14,""),IF(AND(YEAR(AvrDim1+21)=AnnéeCalendrier,MONTH(AvrDim1+21)=4),AvrDim1+21,""))</f>
        <v>46131</v>
      </c>
      <c r="I19" s="4"/>
      <c r="J19" s="6">
        <f>IF(DAY(MaiDim1)=1,IF(AND(YEAR(MaiDim1+8)=AnnéeCalendrier,MONTH(MaiDim1+8)=5),MaiDim1+8,""),IF(AND(YEAR(MaiDim1+15)=AnnéeCalendrier,MONTH(MaiDim1+15)=5),MaiDim1+15,""))</f>
        <v>46153</v>
      </c>
      <c r="K19" s="5">
        <f>IF(DAY(MaiDim1)=1,IF(AND(YEAR(MaiDim1+9)=AnnéeCalendrier,MONTH(MaiDim1+9)=5),MaiDim1+9,""),IF(AND(YEAR(MaiDim1+16)=AnnéeCalendrier,MONTH(MaiDim1+16)=5),MaiDim1+16,""))</f>
        <v>46154</v>
      </c>
      <c r="L19" s="5">
        <f>IF(DAY(MaiDim1)=1,IF(AND(YEAR(MaiDim1+10)=AnnéeCalendrier,MONTH(MaiDim1+10)=5),MaiDim1+10,""),IF(AND(YEAR(MaiDim1+17)=AnnéeCalendrier,MONTH(MaiDim1+17)=5),MaiDim1+17,""))</f>
        <v>46155</v>
      </c>
      <c r="M19" s="5">
        <f>IF(DAY(MaiDim1)=1,IF(AND(YEAR(MaiDim1+11)=AnnéeCalendrier,MONTH(MaiDim1+11)=5),MaiDim1+11,""),IF(AND(YEAR(MaiDim1+18)=AnnéeCalendrier,MONTH(MaiDim1+18)=5),MaiDim1+18,""))</f>
        <v>46156</v>
      </c>
      <c r="N19" s="5">
        <f>IF(DAY(MaiDim1)=1,IF(AND(YEAR(MaiDim1+12)=AnnéeCalendrier,MONTH(MaiDim1+12)=5),MaiDim1+12,""),IF(AND(YEAR(MaiDim1+19)=AnnéeCalendrier,MONTH(MaiDim1+19)=5),MaiDim1+19,""))</f>
        <v>46157</v>
      </c>
      <c r="O19" s="5">
        <f>IF(DAY(MaiDim1)=1,IF(AND(YEAR(MaiDim1+13)=AnnéeCalendrier,MONTH(MaiDim1+13)=5),MaiDim1+13,""),IF(AND(YEAR(MaiDim1+20)=AnnéeCalendrier,MONTH(MaiDim1+20)=5),MaiDim1+20,""))</f>
        <v>46158</v>
      </c>
      <c r="P19" s="7">
        <f>IF(DAY(MaiDim1)=1,IF(AND(YEAR(MaiDim1+14)=AnnéeCalendrier,MONTH(MaiDim1+14)=5),MaiDim1+14,""),IF(AND(YEAR(MaiDim1+21)=AnnéeCalendrier,MONTH(MaiDim1+21)=5),MaiDim1+21,""))</f>
        <v>46159</v>
      </c>
      <c r="Q19" s="4"/>
      <c r="R19" s="6">
        <f>IF(DAY(JunDim1)=1,IF(AND(YEAR(JunDim1+8)=AnnéeCalendrier,MONTH(JunDim1+8)=6),JunDim1+8,""),IF(AND(YEAR(JunDim1+15)=AnnéeCalendrier,MONTH(JunDim1+15)=6),JunDim1+15,""))</f>
        <v>46188</v>
      </c>
      <c r="S19" s="5">
        <f>IF(DAY(JunDim1)=1,IF(AND(YEAR(JunDim1+9)=AnnéeCalendrier,MONTH(JunDim1+9)=6),JunDim1+9,""),IF(AND(YEAR(JunDim1+16)=AnnéeCalendrier,MONTH(JunDim1+16)=6),JunDim1+16,""))</f>
        <v>46189</v>
      </c>
      <c r="T19" s="5">
        <f>IF(DAY(JunDim1)=1,IF(AND(YEAR(JunDim1+10)=AnnéeCalendrier,MONTH(JunDim1+10)=6),JunDim1+10,""),IF(AND(YEAR(JunDim1+17)=AnnéeCalendrier,MONTH(JunDim1+17)=6),JunDim1+17,""))</f>
        <v>46190</v>
      </c>
      <c r="U19" s="5">
        <f>IF(DAY(JunDim1)=1,IF(AND(YEAR(JunDim1+11)=AnnéeCalendrier,MONTH(JunDim1+11)=6),JunDim1+11,""),IF(AND(YEAR(JunDim1+18)=AnnéeCalendrier,MONTH(JunDim1+18)=6),JunDim1+18,""))</f>
        <v>46191</v>
      </c>
      <c r="V19" s="5">
        <f>IF(DAY(JunDim1)=1,IF(AND(YEAR(JunDim1+12)=AnnéeCalendrier,MONTH(JunDim1+12)=6),JunDim1+12,""),IF(AND(YEAR(JunDim1+19)=AnnéeCalendrier,MONTH(JunDim1+19)=6),JunDim1+19,""))</f>
        <v>46192</v>
      </c>
      <c r="W19" s="5">
        <f>IF(DAY(JunDim1)=1,IF(AND(YEAR(JunDim1+13)=AnnéeCalendrier,MONTH(JunDim1+13)=6),JunDim1+13,""),IF(AND(YEAR(JunDim1+20)=AnnéeCalendrier,MONTH(JunDim1+20)=6),JunDim1+20,""))</f>
        <v>46193</v>
      </c>
      <c r="X19" s="7">
        <f>IF(DAY(JunDim1)=1,IF(AND(YEAR(JunDim1+14)=AnnéeCalendrier,MONTH(JunDim1+14)=6),JunDim1+14,""),IF(AND(YEAR(JunDim1+21)=AnnéeCalendrier,MONTH(JunDim1+21)=6),JunDim1+21,""))</f>
        <v>46194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46132</v>
      </c>
      <c r="C20" s="5">
        <f>IF(DAY(AvrDim1)=1,IF(AND(YEAR(AvrDim1+16)=AnnéeCalendrier,MONTH(AvrDim1+16)=4),AvrDim1+16,""),IF(AND(YEAR(AvrDim1+23)=AnnéeCalendrier,MONTH(AvrDim1+23)=4),AvrDim1+23,""))</f>
        <v>46133</v>
      </c>
      <c r="D20" s="5">
        <f>IF(DAY(AvrDim1)=1,IF(AND(YEAR(AvrDim1+17)=AnnéeCalendrier,MONTH(AvrDim1+17)=4),AvrDim1+17,""),IF(AND(YEAR(AvrDim1+24)=AnnéeCalendrier,MONTH(AvrDim1+24)=4),AvrDim1+24,""))</f>
        <v>46134</v>
      </c>
      <c r="E20" s="5">
        <f>IF(DAY(AvrDim1)=1,IF(AND(YEAR(AvrDim1+18)=AnnéeCalendrier,MONTH(AvrDim1+18)=4),AvrDim1+18,""),IF(AND(YEAR(AvrDim1+25)=AnnéeCalendrier,MONTH(AvrDim1+25)=4),AvrDim1+25,""))</f>
        <v>46135</v>
      </c>
      <c r="F20" s="5">
        <f>IF(DAY(AvrDim1)=1,IF(AND(YEAR(AvrDim1+19)=AnnéeCalendrier,MONTH(AvrDim1+19)=4),AvrDim1+19,""),IF(AND(YEAR(AvrDim1+26)=AnnéeCalendrier,MONTH(AvrDim1+26)=4),AvrDim1+26,""))</f>
        <v>46136</v>
      </c>
      <c r="G20" s="5">
        <f>IF(DAY(AvrDim1)=1,IF(AND(YEAR(AvrDim1+20)=AnnéeCalendrier,MONTH(AvrDim1+20)=4),AvrDim1+20,""),IF(AND(YEAR(AvrDim1+27)=AnnéeCalendrier,MONTH(AvrDim1+27)=4),AvrDim1+27,""))</f>
        <v>46137</v>
      </c>
      <c r="H20" s="7">
        <f>IF(DAY(AvrDim1)=1,IF(AND(YEAR(AvrDim1+21)=AnnéeCalendrier,MONTH(AvrDim1+21)=4),AvrDim1+21,""),IF(AND(YEAR(AvrDim1+28)=AnnéeCalendrier,MONTH(AvrDim1+28)=4),AvrDim1+28,""))</f>
        <v>46138</v>
      </c>
      <c r="I20" s="4"/>
      <c r="J20" s="6">
        <f>IF(DAY(MaiDim1)=1,IF(AND(YEAR(MaiDim1+15)=AnnéeCalendrier,MONTH(MaiDim1+15)=5),MaiDim1+15,""),IF(AND(YEAR(MaiDim1+22)=AnnéeCalendrier,MONTH(MaiDim1+22)=5),MaiDim1+22,""))</f>
        <v>46160</v>
      </c>
      <c r="K20" s="5">
        <f>IF(DAY(MaiDim1)=1,IF(AND(YEAR(MaiDim1+16)=AnnéeCalendrier,MONTH(MaiDim1+16)=5),MaiDim1+16,""),IF(AND(YEAR(MaiDim1+23)=AnnéeCalendrier,MONTH(MaiDim1+23)=5),MaiDim1+23,""))</f>
        <v>46161</v>
      </c>
      <c r="L20" s="5">
        <f>IF(DAY(MaiDim1)=1,IF(AND(YEAR(MaiDim1+17)=AnnéeCalendrier,MONTH(MaiDim1+17)=5),MaiDim1+17,""),IF(AND(YEAR(MaiDim1+24)=AnnéeCalendrier,MONTH(MaiDim1+24)=5),MaiDim1+24,""))</f>
        <v>46162</v>
      </c>
      <c r="M20" s="5">
        <f>IF(DAY(MaiDim1)=1,IF(AND(YEAR(MaiDim1+18)=AnnéeCalendrier,MONTH(MaiDim1+18)=5),MaiDim1+18,""),IF(AND(YEAR(MaiDim1+25)=AnnéeCalendrier,MONTH(MaiDim1+25)=5),MaiDim1+25,""))</f>
        <v>46163</v>
      </c>
      <c r="N20" s="5">
        <f>IF(DAY(MaiDim1)=1,IF(AND(YEAR(MaiDim1+19)=AnnéeCalendrier,MONTH(MaiDim1+19)=5),MaiDim1+19,""),IF(AND(YEAR(MaiDim1+26)=AnnéeCalendrier,MONTH(MaiDim1+26)=5),MaiDim1+26,""))</f>
        <v>46164</v>
      </c>
      <c r="O20" s="5">
        <f>IF(DAY(MaiDim1)=1,IF(AND(YEAR(MaiDim1+20)=AnnéeCalendrier,MONTH(MaiDim1+20)=5),MaiDim1+20,""),IF(AND(YEAR(MaiDim1+27)=AnnéeCalendrier,MONTH(MaiDim1+27)=5),MaiDim1+27,""))</f>
        <v>46165</v>
      </c>
      <c r="P20" s="7">
        <f>IF(DAY(MaiDim1)=1,IF(AND(YEAR(MaiDim1+21)=AnnéeCalendrier,MONTH(MaiDim1+21)=5),MaiDim1+21,""),IF(AND(YEAR(MaiDim1+28)=AnnéeCalendrier,MONTH(MaiDim1+28)=5),MaiDim1+28,""))</f>
        <v>46166</v>
      </c>
      <c r="Q20" s="4"/>
      <c r="R20" s="6">
        <f>IF(DAY(JunDim1)=1,IF(AND(YEAR(JunDim1+15)=AnnéeCalendrier,MONTH(JunDim1+15)=6),JunDim1+15,""),IF(AND(YEAR(JunDim1+22)=AnnéeCalendrier,MONTH(JunDim1+22)=6),JunDim1+22,""))</f>
        <v>46195</v>
      </c>
      <c r="S20" s="5">
        <f>IF(DAY(JunDim1)=1,IF(AND(YEAR(JunDim1+16)=AnnéeCalendrier,MONTH(JunDim1+16)=6),JunDim1+16,""),IF(AND(YEAR(JunDim1+23)=AnnéeCalendrier,MONTH(JunDim1+23)=6),JunDim1+23,""))</f>
        <v>46196</v>
      </c>
      <c r="T20" s="5">
        <f>IF(DAY(JunDim1)=1,IF(AND(YEAR(JunDim1+17)=AnnéeCalendrier,MONTH(JunDim1+17)=6),JunDim1+17,""),IF(AND(YEAR(JunDim1+24)=AnnéeCalendrier,MONTH(JunDim1+24)=6),JunDim1+24,""))</f>
        <v>46197</v>
      </c>
      <c r="U20" s="5">
        <f>IF(DAY(JunDim1)=1,IF(AND(YEAR(JunDim1+18)=AnnéeCalendrier,MONTH(JunDim1+18)=6),JunDim1+18,""),IF(AND(YEAR(JunDim1+25)=AnnéeCalendrier,MONTH(JunDim1+25)=6),JunDim1+25,""))</f>
        <v>46198</v>
      </c>
      <c r="V20" s="5">
        <f>IF(DAY(JunDim1)=1,IF(AND(YEAR(JunDim1+19)=AnnéeCalendrier,MONTH(JunDim1+19)=6),JunDim1+19,""),IF(AND(YEAR(JunDim1+26)=AnnéeCalendrier,MONTH(JunDim1+26)=6),JunDim1+26,""))</f>
        <v>46199</v>
      </c>
      <c r="W20" s="5">
        <f>IF(DAY(JunDim1)=1,IF(AND(YEAR(JunDim1+20)=AnnéeCalendrier,MONTH(JunDim1+20)=6),JunDim1+20,""),IF(AND(YEAR(JunDim1+27)=AnnéeCalendrier,MONTH(JunDim1+27)=6),JunDim1+27,""))</f>
        <v>46200</v>
      </c>
      <c r="X20" s="7">
        <f>IF(DAY(JunDim1)=1,IF(AND(YEAR(JunDim1+21)=AnnéeCalendrier,MONTH(JunDim1+21)=6),JunDim1+21,""),IF(AND(YEAR(JunDim1+28)=AnnéeCalendrier,MONTH(JunDim1+28)=6),JunDim1+28,""))</f>
        <v>46201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46139</v>
      </c>
      <c r="C21" s="5">
        <f>IF(DAY(AvrDim1)=1,IF(AND(YEAR(AvrDim1+23)=AnnéeCalendrier,MONTH(AvrDim1+23)=4),AvrDim1+23,""),IF(AND(YEAR(AvrDim1+30)=AnnéeCalendrier,MONTH(AvrDim1+30)=4),AvrDim1+30,""))</f>
        <v>46140</v>
      </c>
      <c r="D21" s="5">
        <f>IF(DAY(AvrDim1)=1,IF(AND(YEAR(AvrDim1+24)=AnnéeCalendrier,MONTH(AvrDim1+24)=4),AvrDim1+24,""),IF(AND(YEAR(AvrDim1+31)=AnnéeCalendrier,MONTH(AvrDim1+31)=4),AvrDim1+31,""))</f>
        <v>46141</v>
      </c>
      <c r="E21" s="5">
        <f>IF(DAY(AvrDim1)=1,IF(AND(YEAR(AvrDim1+25)=AnnéeCalendrier,MONTH(AvrDim1+25)=4),AvrDim1+25,""),IF(AND(YEAR(AvrDim1+32)=AnnéeCalendrier,MONTH(AvrDim1+32)=4),AvrDim1+32,""))</f>
        <v>46142</v>
      </c>
      <c r="F21" s="5" t="str">
        <f>IF(DAY(AvrDim1)=1,IF(AND(YEAR(AvrDim1+26)=AnnéeCalendrier,MONTH(AvrDim1+26)=4),AvrDim1+26,""),IF(AND(YEAR(AvrDim1+33)=AnnéeCalendrier,MONTH(AvrDim1+33)=4),AvrDim1+33,""))</f>
        <v/>
      </c>
      <c r="G21" s="5" t="str">
        <f>IF(DAY(AvrDim1)=1,IF(AND(YEAR(AvrDim1+27)=AnnéeCalendrier,MONTH(AvrDim1+27)=4),AvrDim1+27,""),IF(AND(YEAR(AvrDim1+34)=AnnéeCalendrier,MONTH(AvrDim1+34)=4),AvrDim1+34,""))</f>
        <v/>
      </c>
      <c r="H21" s="7" t="str">
        <f>IF(DAY(AvrDim1)=1,IF(AND(YEAR(AvrDim1+28)=AnnéeCalendrier,MONTH(AvrDim1+28)=4),AvrDim1+28,""),IF(AND(YEAR(AvrDim1+35)=AnnéeCalendrier,MONTH(AvrDim1+35)=4),AvrDim1+35,""))</f>
        <v/>
      </c>
      <c r="I21" s="4"/>
      <c r="J21" s="6">
        <f>IF(DAY(MaiDim1)=1,IF(AND(YEAR(MaiDim1+22)=AnnéeCalendrier,MONTH(MaiDim1+22)=5),MaiDim1+22,""),IF(AND(YEAR(MaiDim1+29)=AnnéeCalendrier,MONTH(MaiDim1+29)=5),MaiDim1+29,""))</f>
        <v>46167</v>
      </c>
      <c r="K21" s="5">
        <f>IF(DAY(MaiDim1)=1,IF(AND(YEAR(MaiDim1+23)=AnnéeCalendrier,MONTH(MaiDim1+23)=5),MaiDim1+23,""),IF(AND(YEAR(MaiDim1+30)=AnnéeCalendrier,MONTH(MaiDim1+30)=5),MaiDim1+30,""))</f>
        <v>46168</v>
      </c>
      <c r="L21" s="5">
        <f>IF(DAY(MaiDim1)=1,IF(AND(YEAR(MaiDim1+24)=AnnéeCalendrier,MONTH(MaiDim1+24)=5),MaiDim1+24,""),IF(AND(YEAR(MaiDim1+31)=AnnéeCalendrier,MONTH(MaiDim1+31)=5),MaiDim1+31,""))</f>
        <v>46169</v>
      </c>
      <c r="M21" s="5">
        <f>IF(DAY(MaiDim1)=1,IF(AND(YEAR(MaiDim1+25)=AnnéeCalendrier,MONTH(MaiDim1+25)=5),MaiDim1+25,""),IF(AND(YEAR(MaiDim1+32)=AnnéeCalendrier,MONTH(MaiDim1+32)=5),MaiDim1+32,""))</f>
        <v>46170</v>
      </c>
      <c r="N21" s="5">
        <f>IF(DAY(MaiDim1)=1,IF(AND(YEAR(MaiDim1+26)=AnnéeCalendrier,MONTH(MaiDim1+26)=5),MaiDim1+26,""),IF(AND(YEAR(MaiDim1+33)=AnnéeCalendrier,MONTH(MaiDim1+33)=5),MaiDim1+33,""))</f>
        <v>46171</v>
      </c>
      <c r="O21" s="5">
        <f>IF(DAY(MaiDim1)=1,IF(AND(YEAR(MaiDim1+27)=AnnéeCalendrier,MONTH(MaiDim1+27)=5),MaiDim1+27,""),IF(AND(YEAR(MaiDim1+34)=AnnéeCalendrier,MONTH(MaiDim1+34)=5),MaiDim1+34,""))</f>
        <v>46172</v>
      </c>
      <c r="P21" s="7">
        <f>IF(DAY(MaiDim1)=1,IF(AND(YEAR(MaiDim1+28)=AnnéeCalendrier,MONTH(MaiDim1+28)=5),MaiDim1+28,""),IF(AND(YEAR(MaiDim1+35)=AnnéeCalendrier,MONTH(MaiDim1+35)=5),MaiDim1+35,""))</f>
        <v>46173</v>
      </c>
      <c r="Q21" s="4"/>
      <c r="R21" s="6">
        <f>IF(DAY(JunDim1)=1,IF(AND(YEAR(JunDim1+22)=AnnéeCalendrier,MONTH(JunDim1+22)=6),JunDim1+22,""),IF(AND(YEAR(JunDim1+29)=AnnéeCalendrier,MONTH(JunDim1+29)=6),JunDim1+29,""))</f>
        <v>46202</v>
      </c>
      <c r="S21" s="5">
        <f>IF(DAY(JunDim1)=1,IF(AND(YEAR(JunDim1+23)=AnnéeCalendrier,MONTH(JunDim1+23)=6),JunDim1+23,""),IF(AND(YEAR(JunDim1+30)=AnnéeCalendrier,MONTH(JunDim1+30)=6),JunDim1+30,""))</f>
        <v>46203</v>
      </c>
      <c r="T21" s="5" t="str">
        <f>IF(DAY(JunDim1)=1,IF(AND(YEAR(JunDim1+24)=AnnéeCalendrier,MONTH(JunDim1+24)=6),JunDim1+24,""),IF(AND(YEAR(JunDim1+31)=AnnéeCalendrier,MONTH(JunDim1+31)=6),JunDim1+31,""))</f>
        <v/>
      </c>
      <c r="U21" s="5" t="str">
        <f>IF(DAY(JunDim1)=1,IF(AND(YEAR(JunDim1+25)=AnnéeCalendrier,MONTH(JunDim1+25)=6),JunDim1+25,""),IF(AND(YEAR(JunDim1+32)=AnnéeCalendrier,MONTH(JunDim1+32)=6),JunDim1+32,""))</f>
        <v/>
      </c>
      <c r="V21" s="5" t="str">
        <f>IF(DAY(JunDim1)=1,IF(AND(YEAR(JunDim1+26)=AnnéeCalendrier,MONTH(JunDim1+26)=6),JunDim1+26,""),IF(AND(YEAR(JunDim1+33)=AnnéeCalendrier,MONTH(JunDim1+33)=6),JunDim1+33,""))</f>
        <v/>
      </c>
      <c r="W21" s="5" t="str">
        <f>IF(DAY(JunDim1)=1,IF(AND(YEAR(JunDim1+27)=AnnéeCalendrier,MONTH(JunDim1+27)=6),JunDim1+27,""),IF(AND(YEAR(JunDim1+34)=AnnéeCalendrier,MONTH(JunDim1+34)=6),JunDim1+34,""))</f>
        <v/>
      </c>
      <c r="X21" s="7" t="str">
        <f>IF(DAY(JunDim1)=1,IF(AND(YEAR(JunDim1+28)=AnnéeCalendrier,MONTH(JunDim1+28)=6),JunDim1+28,""),IF(AND(YEAR(JunDim1+35)=AnnéeCalendrier,MONTH(JunDim1+35)=6),JunDim1+35,""))</f>
        <v/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35" t="s">
        <v>4</v>
      </c>
      <c r="C24" s="35"/>
      <c r="D24" s="35"/>
      <c r="E24" s="35"/>
      <c r="F24" s="35"/>
      <c r="G24" s="35"/>
      <c r="H24" s="35"/>
      <c r="J24" s="35" t="s">
        <v>14</v>
      </c>
      <c r="K24" s="35"/>
      <c r="L24" s="35"/>
      <c r="M24" s="35"/>
      <c r="N24" s="35"/>
      <c r="O24" s="35"/>
      <c r="P24" s="35"/>
      <c r="R24" s="35" t="s">
        <v>18</v>
      </c>
      <c r="S24" s="35"/>
      <c r="T24" s="35"/>
      <c r="U24" s="35"/>
      <c r="V24" s="35"/>
      <c r="W24" s="35"/>
      <c r="X24" s="35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 t="str">
        <f>IF(DAY(JulDim1)=1,"",IF(AND(YEAR(JulDim1+2)=AnnéeCalendrier,MONTH(JulDim1+2)=7),JulDim1+2,""))</f>
        <v/>
      </c>
      <c r="D26" s="5">
        <f>IF(DAY(JulDim1)=1,"",IF(AND(YEAR(JulDim1+3)=AnnéeCalendrier,MONTH(JulDim1+3)=7),JulDim1+3,""))</f>
        <v>46204</v>
      </c>
      <c r="E26" s="5">
        <f>IF(DAY(JulDim1)=1,"",IF(AND(YEAR(JulDim1+4)=AnnéeCalendrier,MONTH(JulDim1+4)=7),JulDim1+4,""))</f>
        <v>46205</v>
      </c>
      <c r="F26" s="5">
        <f>IF(DAY(JulDim1)=1,"",IF(AND(YEAR(JulDim1+5)=AnnéeCalendrier,MONTH(JulDim1+5)=7),JulDim1+5,""))</f>
        <v>46206</v>
      </c>
      <c r="G26" s="5">
        <f>IF(DAY(JulDim1)=1,"",IF(AND(YEAR(JulDim1+6)=AnnéeCalendrier,MONTH(JulDim1+6)=7),JulDim1+6,""))</f>
        <v>46207</v>
      </c>
      <c r="H26" s="7">
        <f>IF(DAY(JulDim1)=1,IF(AND(YEAR(JulDim1)=AnnéeCalendrier,MONTH(JulDim1)=7),JulDim1,""),IF(AND(YEAR(JulDim1+7)=AnnéeCalendrier,MONTH(JulDim1+7)=7),JulDim1+7,""))</f>
        <v>46208</v>
      </c>
      <c r="J26" s="6" t="str">
        <f>IF(DAY(AouDim1)=1,"",IF(AND(YEAR(AouDim1+1)=AnnéeCalendrier,MONTH(AouDim1+1)=8),AouDim1+1,""))</f>
        <v/>
      </c>
      <c r="K26" s="5" t="str">
        <f>IF(DAY(AouDim1)=1,"",IF(AND(YEAR(AouDim1+2)=AnnéeCalendrier,MONTH(AouDim1+2)=8),AouDim1+2,""))</f>
        <v/>
      </c>
      <c r="L26" s="5" t="str">
        <f>IF(DAY(AouDim1)=1,"",IF(AND(YEAR(AouDim1+3)=AnnéeCalendrier,MONTH(AouDim1+3)=8),AouDim1+3,""))</f>
        <v/>
      </c>
      <c r="M26" s="5" t="str">
        <f>IF(DAY(AouDim1)=1,"",IF(AND(YEAR(AouDim1+4)=AnnéeCalendrier,MONTH(AouDim1+4)=8),AouDim1+4,""))</f>
        <v/>
      </c>
      <c r="N26" s="5" t="str">
        <f>IF(DAY(AouDim1)=1,"",IF(AND(YEAR(AouDim1+5)=AnnéeCalendrier,MONTH(AouDim1+5)=8),AouDim1+5,""))</f>
        <v/>
      </c>
      <c r="O26" s="5">
        <f>IF(DAY(AouDim1)=1,"",IF(AND(YEAR(AouDim1+6)=AnnéeCalendrier,MONTH(AouDim1+6)=8),AouDim1+6,""))</f>
        <v>46235</v>
      </c>
      <c r="P26" s="7">
        <f>IF(DAY(AouDim1)=1,IF(AND(YEAR(AouDim1)=AnnéeCalendrier,MONTH(AouDim1)=8),AouDim1,""),IF(AND(YEAR(AouDim1+7)=AnnéeCalendrier,MONTH(AouDim1+7)=8),AouDim1+7,""))</f>
        <v>46236</v>
      </c>
      <c r="Q26" s="1"/>
      <c r="R26" s="6" t="str">
        <f>IF(DAY(SepDim1)=1,"",IF(AND(YEAR(SepDim1+1)=AnnéeCalendrier,MONTH(SepDim1+1)=9),SepDim1+1,""))</f>
        <v/>
      </c>
      <c r="S26" s="5">
        <f>IF(DAY(SepDim1)=1,"",IF(AND(YEAR(SepDim1+2)=AnnéeCalendrier,MONTH(SepDim1+2)=9),SepDim1+2,""))</f>
        <v>46266</v>
      </c>
      <c r="T26" s="5">
        <f>IF(DAY(SepDim1)=1,"",IF(AND(YEAR(SepDim1+3)=AnnéeCalendrier,MONTH(SepDim1+3)=9),SepDim1+3,""))</f>
        <v>46267</v>
      </c>
      <c r="U26" s="5">
        <f>IF(DAY(SepDim1)=1,"",IF(AND(YEAR(SepDim1+4)=AnnéeCalendrier,MONTH(SepDim1+4)=9),SepDim1+4,""))</f>
        <v>46268</v>
      </c>
      <c r="V26" s="5">
        <f>IF(DAY(SepDim1)=1,"",IF(AND(YEAR(SepDim1+5)=AnnéeCalendrier,MONTH(SepDim1+5)=9),SepDim1+5,""))</f>
        <v>46269</v>
      </c>
      <c r="W26" s="5">
        <f>IF(DAY(SepDim1)=1,"",IF(AND(YEAR(SepDim1+6)=AnnéeCalendrier,MONTH(SepDim1+6)=9),SepDim1+6,""))</f>
        <v>46270</v>
      </c>
      <c r="X26" s="7">
        <f>IF(DAY(SepDim1)=1,IF(AND(YEAR(SepDim1)=AnnéeCalendrier,MONTH(SepDim1)=9),SepDim1,""),IF(AND(YEAR(SepDim1+7)=AnnéeCalendrier,MONTH(SepDim1+7)=9),SepDim1+7,""))</f>
        <v>46271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46209</v>
      </c>
      <c r="C27" s="5">
        <f>IF(DAY(JulDim1)=1,IF(AND(YEAR(JulDim1+2)=AnnéeCalendrier,MONTH(JulDim1+2)=7),JulDim1+2,""),IF(AND(YEAR(JulDim1+9)=AnnéeCalendrier,MONTH(JulDim1+9)=7),JulDim1+9,""))</f>
        <v>46210</v>
      </c>
      <c r="D27" s="5">
        <f>IF(DAY(JulDim1)=1,IF(AND(YEAR(JulDim1+3)=AnnéeCalendrier,MONTH(JulDim1+3)=7),JulDim1+3,""),IF(AND(YEAR(JulDim1+10)=AnnéeCalendrier,MONTH(JulDim1+10)=7),JulDim1+10,""))</f>
        <v>46211</v>
      </c>
      <c r="E27" s="5">
        <f>IF(DAY(JulDim1)=1,IF(AND(YEAR(JulDim1+4)=AnnéeCalendrier,MONTH(JulDim1+4)=7),JulDim1+4,""),IF(AND(YEAR(JulDim1+11)=AnnéeCalendrier,MONTH(JulDim1+11)=7),JulDim1+11,""))</f>
        <v>46212</v>
      </c>
      <c r="F27" s="5">
        <f>IF(DAY(JulDim1)=1,IF(AND(YEAR(JulDim1+5)=AnnéeCalendrier,MONTH(JulDim1+5)=7),JulDim1+5,""),IF(AND(YEAR(JulDim1+12)=AnnéeCalendrier,MONTH(JulDim1+12)=7),JulDim1+12,""))</f>
        <v>46213</v>
      </c>
      <c r="G27" s="5">
        <f>IF(DAY(JulDim1)=1,IF(AND(YEAR(JulDim1+6)=AnnéeCalendrier,MONTH(JulDim1+6)=7),JulDim1+6,""),IF(AND(YEAR(JulDim1+13)=AnnéeCalendrier,MONTH(JulDim1+13)=7),JulDim1+13,""))</f>
        <v>46214</v>
      </c>
      <c r="H27" s="7">
        <f>IF(DAY(JulDim1)=1,IF(AND(YEAR(JulDim1+7)=AnnéeCalendrier,MONTH(JulDim1+7)=7),JulDim1+7,""),IF(AND(YEAR(JulDim1+14)=AnnéeCalendrier,MONTH(JulDim1+14)=7),JulDim1+14,""))</f>
        <v>46215</v>
      </c>
      <c r="J27" s="6">
        <f>IF(DAY(AouDim1)=1,IF(AND(YEAR(AouDim1+1)=AnnéeCalendrier,MONTH(AouDim1+1)=8),AouDim1+1,""),IF(AND(YEAR(AouDim1+8)=AnnéeCalendrier,MONTH(AouDim1+8)=8),AouDim1+8,""))</f>
        <v>46237</v>
      </c>
      <c r="K27" s="5">
        <f>IF(DAY(AouDim1)=1,IF(AND(YEAR(AouDim1+2)=AnnéeCalendrier,MONTH(AouDim1+2)=8),AouDim1+2,""),IF(AND(YEAR(AouDim1+9)=AnnéeCalendrier,MONTH(AouDim1+9)=8),AouDim1+9,""))</f>
        <v>46238</v>
      </c>
      <c r="L27" s="5">
        <f>IF(DAY(AouDim1)=1,IF(AND(YEAR(AouDim1+3)=AnnéeCalendrier,MONTH(AouDim1+3)=8),AouDim1+3,""),IF(AND(YEAR(AouDim1+10)=AnnéeCalendrier,MONTH(AouDim1+10)=8),AouDim1+10,""))</f>
        <v>46239</v>
      </c>
      <c r="M27" s="5">
        <f>IF(DAY(AouDim1)=1,IF(AND(YEAR(AouDim1+4)=AnnéeCalendrier,MONTH(AouDim1+4)=8),AouDim1+4,""),IF(AND(YEAR(AouDim1+11)=AnnéeCalendrier,MONTH(AouDim1+11)=8),AouDim1+11,""))</f>
        <v>46240</v>
      </c>
      <c r="N27" s="5">
        <f>IF(DAY(AouDim1)=1,IF(AND(YEAR(AouDim1+5)=AnnéeCalendrier,MONTH(AouDim1+5)=8),AouDim1+5,""),IF(AND(YEAR(AouDim1+12)=AnnéeCalendrier,MONTH(AouDim1+12)=8),AouDim1+12,""))</f>
        <v>46241</v>
      </c>
      <c r="O27" s="5">
        <f>IF(DAY(AouDim1)=1,IF(AND(YEAR(AouDim1+6)=AnnéeCalendrier,MONTH(AouDim1+6)=8),AouDim1+6,""),IF(AND(YEAR(AouDim1+13)=AnnéeCalendrier,MONTH(AouDim1+13)=8),AouDim1+13,""))</f>
        <v>46242</v>
      </c>
      <c r="P27" s="7">
        <f>IF(DAY(AouDim1)=1,IF(AND(YEAR(AouDim1+7)=AnnéeCalendrier,MONTH(AouDim1+7)=8),AouDim1+7,""),IF(AND(YEAR(AouDim1+14)=AnnéeCalendrier,MONTH(AouDim1+14)=8),AouDim1+14,""))</f>
        <v>46243</v>
      </c>
      <c r="Q27" s="1"/>
      <c r="R27" s="6">
        <f>IF(DAY(SepDim1)=1,IF(AND(YEAR(SepDim1+1)=AnnéeCalendrier,MONTH(SepDim1+1)=9),SepDim1+1,""),IF(AND(YEAR(SepDim1+8)=AnnéeCalendrier,MONTH(SepDim1+8)=9),SepDim1+8,""))</f>
        <v>46272</v>
      </c>
      <c r="S27" s="5">
        <f>IF(DAY(SepDim1)=1,IF(AND(YEAR(SepDim1+2)=AnnéeCalendrier,MONTH(SepDim1+2)=9),SepDim1+2,""),IF(AND(YEAR(SepDim1+9)=AnnéeCalendrier,MONTH(SepDim1+9)=9),SepDim1+9,""))</f>
        <v>46273</v>
      </c>
      <c r="T27" s="5">
        <f>IF(DAY(SepDim1)=1,IF(AND(YEAR(SepDim1+3)=AnnéeCalendrier,MONTH(SepDim1+3)=9),SepDim1+3,""),IF(AND(YEAR(SepDim1+10)=AnnéeCalendrier,MONTH(SepDim1+10)=9),SepDim1+10,""))</f>
        <v>46274</v>
      </c>
      <c r="U27" s="5">
        <f>IF(DAY(SepDim1)=1,IF(AND(YEAR(SepDim1+4)=AnnéeCalendrier,MONTH(SepDim1+4)=9),SepDim1+4,""),IF(AND(YEAR(SepDim1+11)=AnnéeCalendrier,MONTH(SepDim1+11)=9),SepDim1+11,""))</f>
        <v>46275</v>
      </c>
      <c r="V27" s="5">
        <f>IF(DAY(SepDim1)=1,IF(AND(YEAR(SepDim1+5)=AnnéeCalendrier,MONTH(SepDim1+5)=9),SepDim1+5,""),IF(AND(YEAR(SepDim1+12)=AnnéeCalendrier,MONTH(SepDim1+12)=9),SepDim1+12,""))</f>
        <v>46276</v>
      </c>
      <c r="W27" s="5">
        <f>IF(DAY(SepDim1)=1,IF(AND(YEAR(SepDim1+6)=AnnéeCalendrier,MONTH(SepDim1+6)=9),SepDim1+6,""),IF(AND(YEAR(SepDim1+13)=AnnéeCalendrier,MONTH(SepDim1+13)=9),SepDim1+13,""))</f>
        <v>46277</v>
      </c>
      <c r="X27" s="7">
        <f>IF(DAY(SepDim1)=1,IF(AND(YEAR(SepDim1+7)=AnnéeCalendrier,MONTH(SepDim1+7)=9),SepDim1+7,""),IF(AND(YEAR(SepDim1+14)=AnnéeCalendrier,MONTH(SepDim1+14)=9),SepDim1+14,""))</f>
        <v>46278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46216</v>
      </c>
      <c r="C28" s="5">
        <f>IF(DAY(JulDim1)=1,IF(AND(YEAR(JulDim1+9)=AnnéeCalendrier,MONTH(JulDim1+9)=7),JulDim1+9,""),IF(AND(YEAR(JulDim1+16)=AnnéeCalendrier,MONTH(JulDim1+16)=7),JulDim1+16,""))</f>
        <v>46217</v>
      </c>
      <c r="D28" s="5">
        <f>IF(DAY(JulDim1)=1,IF(AND(YEAR(JulDim1+10)=AnnéeCalendrier,MONTH(JulDim1+10)=7),JulDim1+10,""),IF(AND(YEAR(JulDim1+17)=AnnéeCalendrier,MONTH(JulDim1+17)=7),JulDim1+17,""))</f>
        <v>46218</v>
      </c>
      <c r="E28" s="5">
        <f>IF(DAY(JulDim1)=1,IF(AND(YEAR(JulDim1+11)=AnnéeCalendrier,MONTH(JulDim1+11)=7),JulDim1+11,""),IF(AND(YEAR(JulDim1+18)=AnnéeCalendrier,MONTH(JulDim1+18)=7),JulDim1+18,""))</f>
        <v>46219</v>
      </c>
      <c r="F28" s="5">
        <f>IF(DAY(JulDim1)=1,IF(AND(YEAR(JulDim1+12)=AnnéeCalendrier,MONTH(JulDim1+12)=7),JulDim1+12,""),IF(AND(YEAR(JulDim1+19)=AnnéeCalendrier,MONTH(JulDim1+19)=7),JulDim1+19,""))</f>
        <v>46220</v>
      </c>
      <c r="G28" s="5">
        <f>IF(DAY(JulDim1)=1,IF(AND(YEAR(JulDim1+13)=AnnéeCalendrier,MONTH(JulDim1+13)=7),JulDim1+13,""),IF(AND(YEAR(JulDim1+20)=AnnéeCalendrier,MONTH(JulDim1+20)=7),JulDim1+20,""))</f>
        <v>46221</v>
      </c>
      <c r="H28" s="7">
        <f>IF(DAY(JulDim1)=1,IF(AND(YEAR(JulDim1+14)=AnnéeCalendrier,MONTH(JulDim1+14)=7),JulDim1+14,""),IF(AND(YEAR(JulDim1+21)=AnnéeCalendrier,MONTH(JulDim1+21)=7),JulDim1+21,""))</f>
        <v>46222</v>
      </c>
      <c r="J28" s="6">
        <f>IF(DAY(AouDim1)=1,IF(AND(YEAR(AouDim1+8)=AnnéeCalendrier,MONTH(AouDim1+8)=8),AouDim1+8,""),IF(AND(YEAR(AouDim1+15)=AnnéeCalendrier,MONTH(AouDim1+15)=8),AouDim1+15,""))</f>
        <v>46244</v>
      </c>
      <c r="K28" s="5">
        <f>IF(DAY(AouDim1)=1,IF(AND(YEAR(AouDim1+9)=AnnéeCalendrier,MONTH(AouDim1+9)=8),AouDim1+9,""),IF(AND(YEAR(AouDim1+16)=AnnéeCalendrier,MONTH(AouDim1+16)=8),AouDim1+16,""))</f>
        <v>46245</v>
      </c>
      <c r="L28" s="5">
        <f>IF(DAY(AouDim1)=1,IF(AND(YEAR(AouDim1+10)=AnnéeCalendrier,MONTH(AouDim1+10)=8),AouDim1+10,""),IF(AND(YEAR(AouDim1+17)=AnnéeCalendrier,MONTH(AouDim1+17)=8),AouDim1+17,""))</f>
        <v>46246</v>
      </c>
      <c r="M28" s="5">
        <f>IF(DAY(AouDim1)=1,IF(AND(YEAR(AouDim1+11)=AnnéeCalendrier,MONTH(AouDim1+11)=8),AouDim1+11,""),IF(AND(YEAR(AouDim1+18)=AnnéeCalendrier,MONTH(AouDim1+18)=8),AouDim1+18,""))</f>
        <v>46247</v>
      </c>
      <c r="N28" s="5">
        <f>IF(DAY(AouDim1)=1,IF(AND(YEAR(AouDim1+12)=AnnéeCalendrier,MONTH(AouDim1+12)=8),AouDim1+12,""),IF(AND(YEAR(AouDim1+19)=AnnéeCalendrier,MONTH(AouDim1+19)=8),AouDim1+19,""))</f>
        <v>46248</v>
      </c>
      <c r="O28" s="5">
        <f>IF(DAY(AouDim1)=1,IF(AND(YEAR(AouDim1+13)=AnnéeCalendrier,MONTH(AouDim1+13)=8),AouDim1+13,""),IF(AND(YEAR(AouDim1+20)=AnnéeCalendrier,MONTH(AouDim1+20)=8),AouDim1+20,""))</f>
        <v>46249</v>
      </c>
      <c r="P28" s="7">
        <f>IF(DAY(AouDim1)=1,IF(AND(YEAR(AouDim1+14)=AnnéeCalendrier,MONTH(AouDim1+14)=8),AouDim1+14,""),IF(AND(YEAR(AouDim1+21)=AnnéeCalendrier,MONTH(AouDim1+21)=8),AouDim1+21,""))</f>
        <v>46250</v>
      </c>
      <c r="Q28" s="1"/>
      <c r="R28" s="6">
        <f>IF(DAY(SepDim1)=1,IF(AND(YEAR(SepDim1+8)=AnnéeCalendrier,MONTH(SepDim1+8)=9),SepDim1+8,""),IF(AND(YEAR(SepDim1+15)=AnnéeCalendrier,MONTH(SepDim1+15)=9),SepDim1+15,""))</f>
        <v>46279</v>
      </c>
      <c r="S28" s="5">
        <f>IF(DAY(SepDim1)=1,IF(AND(YEAR(SepDim1+9)=AnnéeCalendrier,MONTH(SepDim1+9)=9),SepDim1+9,""),IF(AND(YEAR(SepDim1+16)=AnnéeCalendrier,MONTH(SepDim1+16)=9),SepDim1+16,""))</f>
        <v>46280</v>
      </c>
      <c r="T28" s="5">
        <f>IF(DAY(SepDim1)=1,IF(AND(YEAR(SepDim1+10)=AnnéeCalendrier,MONTH(SepDim1+10)=9),SepDim1+10,""),IF(AND(YEAR(SepDim1+17)=AnnéeCalendrier,MONTH(SepDim1+17)=9),SepDim1+17,""))</f>
        <v>46281</v>
      </c>
      <c r="U28" s="5">
        <f>IF(DAY(SepDim1)=1,IF(AND(YEAR(SepDim1+11)=AnnéeCalendrier,MONTH(SepDim1+11)=9),SepDim1+11,""),IF(AND(YEAR(SepDim1+18)=AnnéeCalendrier,MONTH(SepDim1+18)=9),SepDim1+18,""))</f>
        <v>46282</v>
      </c>
      <c r="V28" s="5">
        <f>IF(DAY(SepDim1)=1,IF(AND(YEAR(SepDim1+12)=AnnéeCalendrier,MONTH(SepDim1+12)=9),SepDim1+12,""),IF(AND(YEAR(SepDim1+19)=AnnéeCalendrier,MONTH(SepDim1+19)=9),SepDim1+19,""))</f>
        <v>46283</v>
      </c>
      <c r="W28" s="5">
        <f>IF(DAY(SepDim1)=1,IF(AND(YEAR(SepDim1+13)=AnnéeCalendrier,MONTH(SepDim1+13)=9),SepDim1+13,""),IF(AND(YEAR(SepDim1+20)=AnnéeCalendrier,MONTH(SepDim1+20)=9),SepDim1+20,""))</f>
        <v>46284</v>
      </c>
      <c r="X28" s="7">
        <f>IF(DAY(SepDim1)=1,IF(AND(YEAR(SepDim1+14)=AnnéeCalendrier,MONTH(SepDim1+14)=9),SepDim1+14,""),IF(AND(YEAR(SepDim1+21)=AnnéeCalendrier,MONTH(SepDim1+21)=9),SepDim1+21,""))</f>
        <v>46285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46223</v>
      </c>
      <c r="C29" s="5">
        <f>IF(DAY(JulDim1)=1,IF(AND(YEAR(JulDim1+16)=AnnéeCalendrier,MONTH(JulDim1+16)=7),JulDim1+16,""),IF(AND(YEAR(JulDim1+23)=AnnéeCalendrier,MONTH(JulDim1+23)=7),JulDim1+23,""))</f>
        <v>46224</v>
      </c>
      <c r="D29" s="5">
        <f>IF(DAY(JulDim1)=1,IF(AND(YEAR(JulDim1+17)=AnnéeCalendrier,MONTH(JulDim1+17)=7),JulDim1+17,""),IF(AND(YEAR(JulDim1+24)=AnnéeCalendrier,MONTH(JulDim1+24)=7),JulDim1+24,""))</f>
        <v>46225</v>
      </c>
      <c r="E29" s="5">
        <f>IF(DAY(JulDim1)=1,IF(AND(YEAR(JulDim1+18)=AnnéeCalendrier,MONTH(JulDim1+18)=7),JulDim1+18,""),IF(AND(YEAR(JulDim1+25)=AnnéeCalendrier,MONTH(JulDim1+25)=7),JulDim1+25,""))</f>
        <v>46226</v>
      </c>
      <c r="F29" s="5">
        <f>IF(DAY(JulDim1)=1,IF(AND(YEAR(JulDim1+19)=AnnéeCalendrier,MONTH(JulDim1+19)=7),JulDim1+19,""),IF(AND(YEAR(JulDim1+26)=AnnéeCalendrier,MONTH(JulDim1+26)=7),JulDim1+26,""))</f>
        <v>46227</v>
      </c>
      <c r="G29" s="5">
        <f>IF(DAY(JulDim1)=1,IF(AND(YEAR(JulDim1+20)=AnnéeCalendrier,MONTH(JulDim1+20)=7),JulDim1+20,""),IF(AND(YEAR(JulDim1+27)=AnnéeCalendrier,MONTH(JulDim1+27)=7),JulDim1+27,""))</f>
        <v>46228</v>
      </c>
      <c r="H29" s="7">
        <f>IF(DAY(JulDim1)=1,IF(AND(YEAR(JulDim1+21)=AnnéeCalendrier,MONTH(JulDim1+21)=7),JulDim1+21,""),IF(AND(YEAR(JulDim1+28)=AnnéeCalendrier,MONTH(JulDim1+28)=7),JulDim1+28,""))</f>
        <v>46229</v>
      </c>
      <c r="J29" s="6">
        <f>IF(DAY(AouDim1)=1,IF(AND(YEAR(AouDim1+15)=AnnéeCalendrier,MONTH(AouDim1+15)=8),AouDim1+15,""),IF(AND(YEAR(AouDim1+22)=AnnéeCalendrier,MONTH(AouDim1+22)=8),AouDim1+22,""))</f>
        <v>46251</v>
      </c>
      <c r="K29" s="5">
        <f>IF(DAY(AouDim1)=1,IF(AND(YEAR(AouDim1+16)=AnnéeCalendrier,MONTH(AouDim1+16)=8),AouDim1+16,""),IF(AND(YEAR(AouDim1+23)=AnnéeCalendrier,MONTH(AouDim1+23)=8),AouDim1+23,""))</f>
        <v>46252</v>
      </c>
      <c r="L29" s="5">
        <f>IF(DAY(AouDim1)=1,IF(AND(YEAR(AouDim1+17)=AnnéeCalendrier,MONTH(AouDim1+17)=8),AouDim1+17,""),IF(AND(YEAR(AouDim1+24)=AnnéeCalendrier,MONTH(AouDim1+24)=8),AouDim1+24,""))</f>
        <v>46253</v>
      </c>
      <c r="M29" s="5">
        <f>IF(DAY(AouDim1)=1,IF(AND(YEAR(AouDim1+18)=AnnéeCalendrier,MONTH(AouDim1+18)=8),AouDim1+18,""),IF(AND(YEAR(AouDim1+25)=AnnéeCalendrier,MONTH(AouDim1+25)=8),AouDim1+25,""))</f>
        <v>46254</v>
      </c>
      <c r="N29" s="5">
        <f>IF(DAY(AouDim1)=1,IF(AND(YEAR(AouDim1+19)=AnnéeCalendrier,MONTH(AouDim1+19)=8),AouDim1+19,""),IF(AND(YEAR(AouDim1+26)=AnnéeCalendrier,MONTH(AouDim1+26)=8),AouDim1+26,""))</f>
        <v>46255</v>
      </c>
      <c r="O29" s="5">
        <f>IF(DAY(AouDim1)=1,IF(AND(YEAR(AouDim1+20)=AnnéeCalendrier,MONTH(AouDim1+20)=8),AouDim1+20,""),IF(AND(YEAR(AouDim1+27)=AnnéeCalendrier,MONTH(AouDim1+27)=8),AouDim1+27,""))</f>
        <v>46256</v>
      </c>
      <c r="P29" s="7">
        <f>IF(DAY(AouDim1)=1,IF(AND(YEAR(AouDim1+21)=AnnéeCalendrier,MONTH(AouDim1+21)=8),AouDim1+21,""),IF(AND(YEAR(AouDim1+28)=AnnéeCalendrier,MONTH(AouDim1+28)=8),AouDim1+28,""))</f>
        <v>46257</v>
      </c>
      <c r="Q29" s="1"/>
      <c r="R29" s="6">
        <f>IF(DAY(SepDim1)=1,IF(AND(YEAR(SepDim1+15)=AnnéeCalendrier,MONTH(SepDim1+15)=9),SepDim1+15,""),IF(AND(YEAR(SepDim1+22)=AnnéeCalendrier,MONTH(SepDim1+22)=9),SepDim1+22,""))</f>
        <v>46286</v>
      </c>
      <c r="S29" s="5">
        <f>IF(DAY(SepDim1)=1,IF(AND(YEAR(SepDim1+16)=AnnéeCalendrier,MONTH(SepDim1+16)=9),SepDim1+16,""),IF(AND(YEAR(SepDim1+23)=AnnéeCalendrier,MONTH(SepDim1+23)=9),SepDim1+23,""))</f>
        <v>46287</v>
      </c>
      <c r="T29" s="5">
        <f>IF(DAY(SepDim1)=1,IF(AND(YEAR(SepDim1+17)=AnnéeCalendrier,MONTH(SepDim1+17)=9),SepDim1+17,""),IF(AND(YEAR(SepDim1+24)=AnnéeCalendrier,MONTH(SepDim1+24)=9),SepDim1+24,""))</f>
        <v>46288</v>
      </c>
      <c r="U29" s="5">
        <f>IF(DAY(SepDim1)=1,IF(AND(YEAR(SepDim1+18)=AnnéeCalendrier,MONTH(SepDim1+18)=9),SepDim1+18,""),IF(AND(YEAR(SepDim1+25)=AnnéeCalendrier,MONTH(SepDim1+25)=9),SepDim1+25,""))</f>
        <v>46289</v>
      </c>
      <c r="V29" s="5">
        <f>IF(DAY(SepDim1)=1,IF(AND(YEAR(SepDim1+19)=AnnéeCalendrier,MONTH(SepDim1+19)=9),SepDim1+19,""),IF(AND(YEAR(SepDim1+26)=AnnéeCalendrier,MONTH(SepDim1+26)=9),SepDim1+26,""))</f>
        <v>46290</v>
      </c>
      <c r="W29" s="5">
        <f>IF(DAY(SepDim1)=1,IF(AND(YEAR(SepDim1+20)=AnnéeCalendrier,MONTH(SepDim1+20)=9),SepDim1+20,""),IF(AND(YEAR(SepDim1+27)=AnnéeCalendrier,MONTH(SepDim1+27)=9),SepDim1+27,""))</f>
        <v>46291</v>
      </c>
      <c r="X29" s="7">
        <f>IF(DAY(SepDim1)=1,IF(AND(YEAR(SepDim1+21)=AnnéeCalendrier,MONTH(SepDim1+21)=9),SepDim1+21,""),IF(AND(YEAR(SepDim1+28)=AnnéeCalendrier,MONTH(SepDim1+28)=9),SepDim1+28,""))</f>
        <v>46292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46230</v>
      </c>
      <c r="C30" s="5">
        <f>IF(DAY(JulDim1)=1,IF(AND(YEAR(JulDim1+23)=AnnéeCalendrier,MONTH(JulDim1+23)=7),JulDim1+23,""),IF(AND(YEAR(JulDim1+30)=AnnéeCalendrier,MONTH(JulDim1+30)=7),JulDim1+30,""))</f>
        <v>46231</v>
      </c>
      <c r="D30" s="5">
        <f>IF(DAY(JulDim1)=1,IF(AND(YEAR(JulDim1+24)=AnnéeCalendrier,MONTH(JulDim1+24)=7),JulDim1+24,""),IF(AND(YEAR(JulDim1+31)=AnnéeCalendrier,MONTH(JulDim1+31)=7),JulDim1+31,""))</f>
        <v>46232</v>
      </c>
      <c r="E30" s="5">
        <f>IF(DAY(JulDim1)=1,IF(AND(YEAR(JulDim1+25)=AnnéeCalendrier,MONTH(JulDim1+25)=7),JulDim1+25,""),IF(AND(YEAR(JulDim1+32)=AnnéeCalendrier,MONTH(JulDim1+32)=7),JulDim1+32,""))</f>
        <v>46233</v>
      </c>
      <c r="F30" s="5">
        <f>IF(DAY(JulDim1)=1,IF(AND(YEAR(JulDim1+26)=AnnéeCalendrier,MONTH(JulDim1+26)=7),JulDim1+26,""),IF(AND(YEAR(JulDim1+33)=AnnéeCalendrier,MONTH(JulDim1+33)=7),JulDim1+33,""))</f>
        <v>46234</v>
      </c>
      <c r="G30" s="5" t="str">
        <f>IF(DAY(JulDim1)=1,IF(AND(YEAR(JulDim1+27)=AnnéeCalendrier,MONTH(JulDim1+27)=7),JulDim1+27,""),IF(AND(YEAR(JulDim1+34)=AnnéeCalendrier,MONTH(JulDim1+34)=7),JulDim1+34,""))</f>
        <v/>
      </c>
      <c r="H30" s="7" t="str">
        <f>IF(DAY(JulDim1)=1,IF(AND(YEAR(JulDim1+28)=AnnéeCalendrier,MONTH(JulDim1+28)=7),JulDim1+28,""),IF(AND(YEAR(JulDim1+35)=AnnéeCalendrier,MONTH(JulDim1+35)=7),JulDim1+35,""))</f>
        <v/>
      </c>
      <c r="J30" s="6">
        <f>IF(DAY(AouDim1)=1,IF(AND(YEAR(AouDim1+22)=AnnéeCalendrier,MONTH(AouDim1+22)=8),AouDim1+22,""),IF(AND(YEAR(AouDim1+29)=AnnéeCalendrier,MONTH(AouDim1+29)=8),AouDim1+29,""))</f>
        <v>46258</v>
      </c>
      <c r="K30" s="5">
        <f>IF(DAY(AouDim1)=1,IF(AND(YEAR(AouDim1+23)=AnnéeCalendrier,MONTH(AouDim1+23)=8),AouDim1+23,""),IF(AND(YEAR(AouDim1+30)=AnnéeCalendrier,MONTH(AouDim1+30)=8),AouDim1+30,""))</f>
        <v>46259</v>
      </c>
      <c r="L30" s="5">
        <f>IF(DAY(AouDim1)=1,IF(AND(YEAR(AouDim1+24)=AnnéeCalendrier,MONTH(AouDim1+24)=8),AouDim1+24,""),IF(AND(YEAR(AouDim1+31)=AnnéeCalendrier,MONTH(AouDim1+31)=8),AouDim1+31,""))</f>
        <v>46260</v>
      </c>
      <c r="M30" s="5">
        <f>IF(DAY(AouDim1)=1,IF(AND(YEAR(AouDim1+25)=AnnéeCalendrier,MONTH(AouDim1+25)=8),AouDim1+25,""),IF(AND(YEAR(AouDim1+32)=AnnéeCalendrier,MONTH(AouDim1+32)=8),AouDim1+32,""))</f>
        <v>46261</v>
      </c>
      <c r="N30" s="5">
        <f>IF(DAY(AouDim1)=1,IF(AND(YEAR(AouDim1+26)=AnnéeCalendrier,MONTH(AouDim1+26)=8),AouDim1+26,""),IF(AND(YEAR(AouDim1+33)=AnnéeCalendrier,MONTH(AouDim1+33)=8),AouDim1+33,""))</f>
        <v>46262</v>
      </c>
      <c r="O30" s="5">
        <f>IF(DAY(AouDim1)=1,IF(AND(YEAR(AouDim1+27)=AnnéeCalendrier,MONTH(AouDim1+27)=8),AouDim1+27,""),IF(AND(YEAR(AouDim1+34)=AnnéeCalendrier,MONTH(AouDim1+34)=8),AouDim1+34,""))</f>
        <v>46263</v>
      </c>
      <c r="P30" s="7">
        <f>IF(DAY(AouDim1)=1,IF(AND(YEAR(AouDim1+28)=AnnéeCalendrier,MONTH(AouDim1+28)=8),AouDim1+28,""),IF(AND(YEAR(AouDim1+35)=AnnéeCalendrier,MONTH(AouDim1+35)=8),AouDim1+35,""))</f>
        <v>46264</v>
      </c>
      <c r="Q30" s="1"/>
      <c r="R30" s="6">
        <f>IF(DAY(SepDim1)=1,IF(AND(YEAR(SepDim1+22)=AnnéeCalendrier,MONTH(SepDim1+22)=9),SepDim1+22,""),IF(AND(YEAR(SepDim1+29)=AnnéeCalendrier,MONTH(SepDim1+29)=9),SepDim1+29,""))</f>
        <v>46293</v>
      </c>
      <c r="S30" s="5">
        <f>IF(DAY(SepDim1)=1,IF(AND(YEAR(SepDim1+23)=AnnéeCalendrier,MONTH(SepDim1+23)=9),SepDim1+23,""),IF(AND(YEAR(SepDim1+30)=AnnéeCalendrier,MONTH(SepDim1+30)=9),SepDim1+30,""))</f>
        <v>46294</v>
      </c>
      <c r="T30" s="5">
        <f>IF(DAY(SepDim1)=1,IF(AND(YEAR(SepDim1+24)=AnnéeCalendrier,MONTH(SepDim1+24)=9),SepDim1+24,""),IF(AND(YEAR(SepDim1+31)=AnnéeCalendrier,MONTH(SepDim1+31)=9),SepDim1+31,""))</f>
        <v>46295</v>
      </c>
      <c r="U30" s="5" t="str">
        <f>IF(DAY(SepDim1)=1,IF(AND(YEAR(SepDim1+25)=AnnéeCalendrier,MONTH(SepDim1+25)=9),SepDim1+25,""),IF(AND(YEAR(SepDim1+32)=AnnéeCalendrier,MONTH(SepDim1+32)=9),SepDim1+32,""))</f>
        <v/>
      </c>
      <c r="V30" s="5" t="str">
        <f>IF(DAY(SepDim1)=1,IF(AND(YEAR(SepDim1+26)=AnnéeCalendrier,MONTH(SepDim1+26)=9),SepDim1+26,""),IF(AND(YEAR(SepDim1+33)=AnnéeCalendrier,MONTH(SepDim1+33)=9),SepDim1+33,""))</f>
        <v/>
      </c>
      <c r="W30" s="5" t="str">
        <f>IF(DAY(SepDim1)=1,IF(AND(YEAR(SepDim1+27)=AnnéeCalendrier,MONTH(SepDim1+27)=9),SepDim1+27,""),IF(AND(YEAR(SepDim1+34)=AnnéeCalendrier,MONTH(SepDim1+34)=9),SepDim1+34,""))</f>
        <v/>
      </c>
      <c r="X30" s="7" t="str">
        <f>IF(DAY(SepDim1)=1,IF(AND(YEAR(SepDim1+28)=AnnéeCalendrier,MONTH(SepDim1+28)=9),SepDim1+28,""),IF(AND(YEAR(SepDim1+35)=AnnéeCalendrier,MONTH(SepDim1+35)=9),SepDim1+35,""))</f>
        <v/>
      </c>
    </row>
    <row r="31" spans="1:24" ht="36" customHeight="1" x14ac:dyDescent="0.25">
      <c r="B31" s="8" t="str">
        <f>IF(DAY(JulDim1)=1,IF(AND(YEAR(JulDim1+29)=AnnéeCalendrier,MONTH(JulDim1+29)=7),JulDim1+29,""),IF(AND(YEAR(JulDim1+36)=AnnéeCalendrier,MONTH(JulDim1+36)=7),JulDim1+36,""))</f>
        <v/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>
        <f>IF(DAY(AouDim1)=1,IF(AND(YEAR(AouDim1+29)=AnnéeCalendrier,MONTH(AouDim1+29)=8),AouDim1+29,""),IF(AND(YEAR(AouDim1+36)=AnnéeCalendrier,MONTH(AouDim1+36)=8),AouDim1+36,""))</f>
        <v>46265</v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35" t="s">
        <v>5</v>
      </c>
      <c r="C33" s="35"/>
      <c r="D33" s="35"/>
      <c r="E33" s="35"/>
      <c r="F33" s="35"/>
      <c r="G33" s="35"/>
      <c r="H33" s="35"/>
      <c r="J33" s="35" t="s">
        <v>15</v>
      </c>
      <c r="K33" s="35"/>
      <c r="L33" s="35"/>
      <c r="M33" s="35"/>
      <c r="N33" s="35"/>
      <c r="O33" s="35"/>
      <c r="P33" s="35"/>
      <c r="R33" s="35" t="s">
        <v>19</v>
      </c>
      <c r="S33" s="35"/>
      <c r="T33" s="35"/>
      <c r="U33" s="35"/>
      <c r="V33" s="35"/>
      <c r="W33" s="35"/>
      <c r="X33" s="35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 t="str">
        <f>IF(DAY(OctDim1)=1,"",IF(AND(YEAR(OctDim1+2)=AnnéeCalendrier,MONTH(OctDim1+2)=10),OctDim1+2,""))</f>
        <v/>
      </c>
      <c r="D35" s="5" t="str">
        <f>IF(DAY(OctDim1)=1,"",IF(AND(YEAR(OctDim1+3)=AnnéeCalendrier,MONTH(OctDim1+3)=10),OctDim1+3,""))</f>
        <v/>
      </c>
      <c r="E35" s="5">
        <f>IF(DAY(OctDim1)=1,"",IF(AND(YEAR(OctDim1+4)=AnnéeCalendrier,MONTH(OctDim1+4)=10),OctDim1+4,""))</f>
        <v>46296</v>
      </c>
      <c r="F35" s="5">
        <f>IF(DAY(OctDim1)=1,"",IF(AND(YEAR(OctDim1+5)=AnnéeCalendrier,MONTH(OctDim1+5)=10),OctDim1+5,""))</f>
        <v>46297</v>
      </c>
      <c r="G35" s="5">
        <f>IF(DAY(OctDim1)=1,"",IF(AND(YEAR(OctDim1+6)=AnnéeCalendrier,MONTH(OctDim1+6)=10),OctDim1+6,""))</f>
        <v>46298</v>
      </c>
      <c r="H35" s="7">
        <f>IF(DAY(OctDim1)=1,IF(AND(YEAR(OctDim1)=AnnéeCalendrier,MONTH(OctDim1)=10),OctDim1,""),IF(AND(YEAR(OctDim1+7)=AnnéeCalendrier,MONTH(OctDim1+7)=10),OctDim1+7,""))</f>
        <v>46299</v>
      </c>
      <c r="I35" s="4"/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 t="str">
        <f>IF(DAY(NovDim1)=1,"",IF(AND(YEAR(NovDim1+3)=AnnéeCalendrier,MONTH(NovDim1+3)=11),NovDim1+3,""))</f>
        <v/>
      </c>
      <c r="M35" s="5" t="str">
        <f>IF(DAY(NovDim1)=1,"",IF(AND(YEAR(NovDim1+4)=AnnéeCalendrier,MONTH(NovDim1+4)=11),NovDim1+4,""))</f>
        <v/>
      </c>
      <c r="N35" s="5" t="str">
        <f>IF(DAY(NovDim1)=1,"",IF(AND(YEAR(NovDim1+5)=AnnéeCalendrier,MONTH(NovDim1+5)=11),NovDim1+5,""))</f>
        <v/>
      </c>
      <c r="O35" s="5" t="str">
        <f>IF(DAY(NovDim1)=1,"",IF(AND(YEAR(NovDim1+6)=AnnéeCalendrier,MONTH(NovDim1+6)=11),NovDim1+6,""))</f>
        <v/>
      </c>
      <c r="P35" s="7">
        <f>IF(DAY(NovDim1)=1,IF(AND(YEAR(NovDim1)=AnnéeCalendrier,MONTH(NovDim1)=11),NovDim1,""),IF(AND(YEAR(NovDim1+7)=AnnéeCalendrier,MONTH(NovDim1+7)=11),NovDim1+7,""))</f>
        <v>46327</v>
      </c>
      <c r="R35" s="6" t="str">
        <f>IF(DAY(DécDim1)=1,"",IF(AND(YEAR(DécDim1+1)=AnnéeCalendrier,MONTH(DécDim1+1)=12),DécDim1+1,""))</f>
        <v/>
      </c>
      <c r="S35" s="5">
        <f>IF(DAY(DécDim1)=1,"",IF(AND(YEAR(DécDim1+2)=AnnéeCalendrier,MONTH(DécDim1+2)=12),DécDim1+2,""))</f>
        <v>46357</v>
      </c>
      <c r="T35" s="5">
        <f>IF(DAY(DécDim1)=1,"",IF(AND(YEAR(DécDim1+3)=AnnéeCalendrier,MONTH(DécDim1+3)=12),DécDim1+3,""))</f>
        <v>46358</v>
      </c>
      <c r="U35" s="5">
        <f>IF(DAY(DécDim1)=1,"",IF(AND(YEAR(DécDim1+4)=AnnéeCalendrier,MONTH(DécDim1+4)=12),DécDim1+4,""))</f>
        <v>46359</v>
      </c>
      <c r="V35" s="5">
        <f>IF(DAY(DécDim1)=1,"",IF(AND(YEAR(DécDim1+5)=AnnéeCalendrier,MONTH(DécDim1+5)=12),DécDim1+5,""))</f>
        <v>46360</v>
      </c>
      <c r="W35" s="5">
        <f>IF(DAY(DécDim1)=1,"",IF(AND(YEAR(DécDim1+6)=AnnéeCalendrier,MONTH(DécDim1+6)=12),DécDim1+6,""))</f>
        <v>46361</v>
      </c>
      <c r="X35" s="7">
        <f>IF(DAY(DécDim1)=1,IF(AND(YEAR(DécDim1)=AnnéeCalendrier,MONTH(DécDim1)=12),DécDim1,""),IF(AND(YEAR(DécDim1+7)=AnnéeCalendrier,MONTH(DécDim1+7)=12),DécDim1+7,""))</f>
        <v>46362</v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46300</v>
      </c>
      <c r="C36" s="5">
        <f>IF(DAY(OctDim1)=1,IF(AND(YEAR(OctDim1+2)=AnnéeCalendrier,MONTH(OctDim1+2)=10),OctDim1+2,""),IF(AND(YEAR(OctDim1+9)=AnnéeCalendrier,MONTH(OctDim1+9)=10),OctDim1+9,""))</f>
        <v>46301</v>
      </c>
      <c r="D36" s="5">
        <f>IF(DAY(OctDim1)=1,IF(AND(YEAR(OctDim1+3)=AnnéeCalendrier,MONTH(OctDim1+3)=10),OctDim1+3,""),IF(AND(YEAR(OctDim1+10)=AnnéeCalendrier,MONTH(OctDim1+10)=10),OctDim1+10,""))</f>
        <v>46302</v>
      </c>
      <c r="E36" s="5">
        <f>IF(DAY(OctDim1)=1,IF(AND(YEAR(OctDim1+4)=AnnéeCalendrier,MONTH(OctDim1+4)=10),OctDim1+4,""),IF(AND(YEAR(OctDim1+11)=AnnéeCalendrier,MONTH(OctDim1+11)=10),OctDim1+11,""))</f>
        <v>46303</v>
      </c>
      <c r="F36" s="5">
        <f>IF(DAY(OctDim1)=1,IF(AND(YEAR(OctDim1+5)=AnnéeCalendrier,MONTH(OctDim1+5)=10),OctDim1+5,""),IF(AND(YEAR(OctDim1+12)=AnnéeCalendrier,MONTH(OctDim1+12)=10),OctDim1+12,""))</f>
        <v>46304</v>
      </c>
      <c r="G36" s="5">
        <f>IF(DAY(OctDim1)=1,IF(AND(YEAR(OctDim1+6)=AnnéeCalendrier,MONTH(OctDim1+6)=10),OctDim1+6,""),IF(AND(YEAR(OctDim1+13)=AnnéeCalendrier,MONTH(OctDim1+13)=10),OctDim1+13,""))</f>
        <v>46305</v>
      </c>
      <c r="H36" s="7">
        <f>IF(DAY(OctDim1)=1,IF(AND(YEAR(OctDim1+7)=AnnéeCalendrier,MONTH(OctDim1+7)=10),OctDim1+7,""),IF(AND(YEAR(OctDim1+14)=AnnéeCalendrier,MONTH(OctDim1+14)=10),OctDim1+14,""))</f>
        <v>46306</v>
      </c>
      <c r="I36" s="4"/>
      <c r="J36" s="6">
        <f>IF(DAY(NovDim1)=1,IF(AND(YEAR(NovDim1+1)=AnnéeCalendrier,MONTH(NovDim1+1)=11),NovDim1+1,""),IF(AND(YEAR(NovDim1+8)=AnnéeCalendrier,MONTH(NovDim1+8)=11),NovDim1+8,""))</f>
        <v>46328</v>
      </c>
      <c r="K36" s="5">
        <f>IF(DAY(NovDim1)=1,IF(AND(YEAR(NovDim1+2)=AnnéeCalendrier,MONTH(NovDim1+2)=11),NovDim1+2,""),IF(AND(YEAR(NovDim1+9)=AnnéeCalendrier,MONTH(NovDim1+9)=11),NovDim1+9,""))</f>
        <v>46329</v>
      </c>
      <c r="L36" s="5">
        <f>IF(DAY(NovDim1)=1,IF(AND(YEAR(NovDim1+3)=AnnéeCalendrier,MONTH(NovDim1+3)=11),NovDim1+3,""),IF(AND(YEAR(NovDim1+10)=AnnéeCalendrier,MONTH(NovDim1+10)=11),NovDim1+10,""))</f>
        <v>46330</v>
      </c>
      <c r="M36" s="5">
        <f>IF(DAY(NovDim1)=1,IF(AND(YEAR(NovDim1+4)=AnnéeCalendrier,MONTH(NovDim1+4)=11),NovDim1+4,""),IF(AND(YEAR(NovDim1+11)=AnnéeCalendrier,MONTH(NovDim1+11)=11),NovDim1+11,""))</f>
        <v>46331</v>
      </c>
      <c r="N36" s="5">
        <f>IF(DAY(NovDim1)=1,IF(AND(YEAR(NovDim1+5)=AnnéeCalendrier,MONTH(NovDim1+5)=11),NovDim1+5,""),IF(AND(YEAR(NovDim1+12)=AnnéeCalendrier,MONTH(NovDim1+12)=11),NovDim1+12,""))</f>
        <v>46332</v>
      </c>
      <c r="O36" s="5">
        <f>IF(DAY(NovDim1)=1,IF(AND(YEAR(NovDim1+6)=AnnéeCalendrier,MONTH(NovDim1+6)=11),NovDim1+6,""),IF(AND(YEAR(NovDim1+13)=AnnéeCalendrier,MONTH(NovDim1+13)=11),NovDim1+13,""))</f>
        <v>46333</v>
      </c>
      <c r="P36" s="7">
        <f>IF(DAY(NovDim1)=1,IF(AND(YEAR(NovDim1+7)=AnnéeCalendrier,MONTH(NovDim1+7)=11),NovDim1+7,""),IF(AND(YEAR(NovDim1+14)=AnnéeCalendrier,MONTH(NovDim1+14)=11),NovDim1+14,""))</f>
        <v>46334</v>
      </c>
      <c r="R36" s="6">
        <f>IF(DAY(DécDim1)=1,IF(AND(YEAR(DécDim1+1)=AnnéeCalendrier,MONTH(DécDim1+1)=12),DécDim1+1,""),IF(AND(YEAR(DécDim1+8)=AnnéeCalendrier,MONTH(DécDim1+8)=12),DécDim1+8,""))</f>
        <v>46363</v>
      </c>
      <c r="S36" s="5">
        <f>IF(DAY(DécDim1)=1,IF(AND(YEAR(DécDim1+2)=AnnéeCalendrier,MONTH(DécDim1+2)=12),DécDim1+2,""),IF(AND(YEAR(DécDim1+9)=AnnéeCalendrier,MONTH(DécDim1+9)=12),DécDim1+9,""))</f>
        <v>46364</v>
      </c>
      <c r="T36" s="5">
        <f>IF(DAY(DécDim1)=1,IF(AND(YEAR(DécDim1+3)=AnnéeCalendrier,MONTH(DécDim1+3)=12),DécDim1+3,""),IF(AND(YEAR(DécDim1+10)=AnnéeCalendrier,MONTH(DécDim1+10)=12),DécDim1+10,""))</f>
        <v>46365</v>
      </c>
      <c r="U36" s="5">
        <f>IF(DAY(DécDim1)=1,IF(AND(YEAR(DécDim1+4)=AnnéeCalendrier,MONTH(DécDim1+4)=12),DécDim1+4,""),IF(AND(YEAR(DécDim1+11)=AnnéeCalendrier,MONTH(DécDim1+11)=12),DécDim1+11,""))</f>
        <v>46366</v>
      </c>
      <c r="V36" s="5">
        <f>IF(DAY(DécDim1)=1,IF(AND(YEAR(DécDim1+5)=AnnéeCalendrier,MONTH(DécDim1+5)=12),DécDim1+5,""),IF(AND(YEAR(DécDim1+12)=AnnéeCalendrier,MONTH(DécDim1+12)=12),DécDim1+12,""))</f>
        <v>46367</v>
      </c>
      <c r="W36" s="5">
        <f>IF(DAY(DécDim1)=1,IF(AND(YEAR(DécDim1+6)=AnnéeCalendrier,MONTH(DécDim1+6)=12),DécDim1+6,""),IF(AND(YEAR(DécDim1+13)=AnnéeCalendrier,MONTH(DécDim1+13)=12),DécDim1+13,""))</f>
        <v>46368</v>
      </c>
      <c r="X36" s="7">
        <f>IF(DAY(DécDim1)=1,IF(AND(YEAR(DécDim1+7)=AnnéeCalendrier,MONTH(DécDim1+7)=12),DécDim1+7,""),IF(AND(YEAR(DécDim1+14)=AnnéeCalendrier,MONTH(DécDim1+14)=12),DécDim1+14,""))</f>
        <v>46369</v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46307</v>
      </c>
      <c r="C37" s="5">
        <f>IF(DAY(OctDim1)=1,IF(AND(YEAR(OctDim1+9)=AnnéeCalendrier,MONTH(OctDim1+9)=10),OctDim1+9,""),IF(AND(YEAR(OctDim1+16)=AnnéeCalendrier,MONTH(OctDim1+16)=10),OctDim1+16,""))</f>
        <v>46308</v>
      </c>
      <c r="D37" s="5">
        <f>IF(DAY(OctDim1)=1,IF(AND(YEAR(OctDim1+10)=AnnéeCalendrier,MONTH(OctDim1+10)=10),OctDim1+10,""),IF(AND(YEAR(OctDim1+17)=AnnéeCalendrier,MONTH(OctDim1+17)=10),OctDim1+17,""))</f>
        <v>46309</v>
      </c>
      <c r="E37" s="5">
        <f>IF(DAY(OctDim1)=1,IF(AND(YEAR(OctDim1+11)=AnnéeCalendrier,MONTH(OctDim1+11)=10),OctDim1+11,""),IF(AND(YEAR(OctDim1+18)=AnnéeCalendrier,MONTH(OctDim1+18)=10),OctDim1+18,""))</f>
        <v>46310</v>
      </c>
      <c r="F37" s="5">
        <f>IF(DAY(OctDim1)=1,IF(AND(YEAR(OctDim1+12)=AnnéeCalendrier,MONTH(OctDim1+12)=10),OctDim1+12,""),IF(AND(YEAR(OctDim1+19)=AnnéeCalendrier,MONTH(OctDim1+19)=10),OctDim1+19,""))</f>
        <v>46311</v>
      </c>
      <c r="G37" s="5">
        <f>IF(DAY(OctDim1)=1,IF(AND(YEAR(OctDim1+13)=AnnéeCalendrier,MONTH(OctDim1+13)=10),OctDim1+13,""),IF(AND(YEAR(OctDim1+20)=AnnéeCalendrier,MONTH(OctDim1+20)=10),OctDim1+20,""))</f>
        <v>46312</v>
      </c>
      <c r="H37" s="7">
        <f>IF(DAY(OctDim1)=1,IF(AND(YEAR(OctDim1+14)=AnnéeCalendrier,MONTH(OctDim1+14)=10),OctDim1+14,""),IF(AND(YEAR(OctDim1+21)=AnnéeCalendrier,MONTH(OctDim1+21)=10),OctDim1+21,""))</f>
        <v>46313</v>
      </c>
      <c r="I37" s="4"/>
      <c r="J37" s="6">
        <f>IF(DAY(NovDim1)=1,IF(AND(YEAR(NovDim1+8)=AnnéeCalendrier,MONTH(NovDim1+8)=11),NovDim1+8,""),IF(AND(YEAR(NovDim1+15)=AnnéeCalendrier,MONTH(NovDim1+15)=11),NovDim1+15,""))</f>
        <v>46335</v>
      </c>
      <c r="K37" s="5">
        <f>IF(DAY(NovDim1)=1,IF(AND(YEAR(NovDim1+9)=AnnéeCalendrier,MONTH(NovDim1+9)=11),NovDim1+9,""),IF(AND(YEAR(NovDim1+16)=AnnéeCalendrier,MONTH(NovDim1+16)=11),NovDim1+16,""))</f>
        <v>46336</v>
      </c>
      <c r="L37" s="5">
        <f>IF(DAY(NovDim1)=1,IF(AND(YEAR(NovDim1+10)=AnnéeCalendrier,MONTH(NovDim1+10)=11),NovDim1+10,""),IF(AND(YEAR(NovDim1+17)=AnnéeCalendrier,MONTH(NovDim1+17)=11),NovDim1+17,""))</f>
        <v>46337</v>
      </c>
      <c r="M37" s="5">
        <f>IF(DAY(NovDim1)=1,IF(AND(YEAR(NovDim1+11)=AnnéeCalendrier,MONTH(NovDim1+11)=11),NovDim1+11,""),IF(AND(YEAR(NovDim1+18)=AnnéeCalendrier,MONTH(NovDim1+18)=11),NovDim1+18,""))</f>
        <v>46338</v>
      </c>
      <c r="N37" s="5">
        <f>IF(DAY(NovDim1)=1,IF(AND(YEAR(NovDim1+12)=AnnéeCalendrier,MONTH(NovDim1+12)=11),NovDim1+12,""),IF(AND(YEAR(NovDim1+19)=AnnéeCalendrier,MONTH(NovDim1+19)=11),NovDim1+19,""))</f>
        <v>46339</v>
      </c>
      <c r="O37" s="5">
        <f>IF(DAY(NovDim1)=1,IF(AND(YEAR(NovDim1+13)=AnnéeCalendrier,MONTH(NovDim1+13)=11),NovDim1+13,""),IF(AND(YEAR(NovDim1+20)=AnnéeCalendrier,MONTH(NovDim1+20)=11),NovDim1+20,""))</f>
        <v>46340</v>
      </c>
      <c r="P37" s="7">
        <f>IF(DAY(NovDim1)=1,IF(AND(YEAR(NovDim1+14)=AnnéeCalendrier,MONTH(NovDim1+14)=11),NovDim1+14,""),IF(AND(YEAR(NovDim1+21)=AnnéeCalendrier,MONTH(NovDim1+21)=11),NovDim1+21,""))</f>
        <v>46341</v>
      </c>
      <c r="R37" s="6">
        <f>IF(DAY(DécDim1)=1,IF(AND(YEAR(DécDim1+8)=AnnéeCalendrier,MONTH(DécDim1+8)=12),DécDim1+8,""),IF(AND(YEAR(DécDim1+15)=AnnéeCalendrier,MONTH(DécDim1+15)=12),DécDim1+15,""))</f>
        <v>46370</v>
      </c>
      <c r="S37" s="5">
        <f>IF(DAY(DécDim1)=1,IF(AND(YEAR(DécDim1+9)=AnnéeCalendrier,MONTH(DécDim1+9)=12),DécDim1+9,""),IF(AND(YEAR(DécDim1+16)=AnnéeCalendrier,MONTH(DécDim1+16)=12),DécDim1+16,""))</f>
        <v>46371</v>
      </c>
      <c r="T37" s="5">
        <f>IF(DAY(DécDim1)=1,IF(AND(YEAR(DécDim1+10)=AnnéeCalendrier,MONTH(DécDim1+10)=12),DécDim1+10,""),IF(AND(YEAR(DécDim1+17)=AnnéeCalendrier,MONTH(DécDim1+17)=12),DécDim1+17,""))</f>
        <v>46372</v>
      </c>
      <c r="U37" s="5">
        <f>IF(DAY(DécDim1)=1,IF(AND(YEAR(DécDim1+11)=AnnéeCalendrier,MONTH(DécDim1+11)=12),DécDim1+11,""),IF(AND(YEAR(DécDim1+18)=AnnéeCalendrier,MONTH(DécDim1+18)=12),DécDim1+18,""))</f>
        <v>46373</v>
      </c>
      <c r="V37" s="5">
        <f>IF(DAY(DécDim1)=1,IF(AND(YEAR(DécDim1+12)=AnnéeCalendrier,MONTH(DécDim1+12)=12),DécDim1+12,""),IF(AND(YEAR(DécDim1+19)=AnnéeCalendrier,MONTH(DécDim1+19)=12),DécDim1+19,""))</f>
        <v>46374</v>
      </c>
      <c r="W37" s="5">
        <f>IF(DAY(DécDim1)=1,IF(AND(YEAR(DécDim1+13)=AnnéeCalendrier,MONTH(DécDim1+13)=12),DécDim1+13,""),IF(AND(YEAR(DécDim1+20)=AnnéeCalendrier,MONTH(DécDim1+20)=12),DécDim1+20,""))</f>
        <v>46375</v>
      </c>
      <c r="X37" s="7">
        <f>IF(DAY(DécDim1)=1,IF(AND(YEAR(DécDim1+14)=AnnéeCalendrier,MONTH(DécDim1+14)=12),DécDim1+14,""),IF(AND(YEAR(DécDim1+21)=AnnéeCalendrier,MONTH(DécDim1+21)=12),DécDim1+21,""))</f>
        <v>46376</v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46314</v>
      </c>
      <c r="C38" s="5">
        <f>IF(DAY(OctDim1)=1,IF(AND(YEAR(OctDim1+16)=AnnéeCalendrier,MONTH(OctDim1+16)=10),OctDim1+16,""),IF(AND(YEAR(OctDim1+23)=AnnéeCalendrier,MONTH(OctDim1+23)=10),OctDim1+23,""))</f>
        <v>46315</v>
      </c>
      <c r="D38" s="5">
        <f>IF(DAY(OctDim1)=1,IF(AND(YEAR(OctDim1+17)=AnnéeCalendrier,MONTH(OctDim1+17)=10),OctDim1+17,""),IF(AND(YEAR(OctDim1+24)=AnnéeCalendrier,MONTH(OctDim1+24)=10),OctDim1+24,""))</f>
        <v>46316</v>
      </c>
      <c r="E38" s="5">
        <f>IF(DAY(OctDim1)=1,IF(AND(YEAR(OctDim1+18)=AnnéeCalendrier,MONTH(OctDim1+18)=10),OctDim1+18,""),IF(AND(YEAR(OctDim1+25)=AnnéeCalendrier,MONTH(OctDim1+25)=10),OctDim1+25,""))</f>
        <v>46317</v>
      </c>
      <c r="F38" s="5">
        <f>IF(DAY(OctDim1)=1,IF(AND(YEAR(OctDim1+19)=AnnéeCalendrier,MONTH(OctDim1+19)=10),OctDim1+19,""),IF(AND(YEAR(OctDim1+26)=AnnéeCalendrier,MONTH(OctDim1+26)=10),OctDim1+26,""))</f>
        <v>46318</v>
      </c>
      <c r="G38" s="5">
        <f>IF(DAY(OctDim1)=1,IF(AND(YEAR(OctDim1+20)=AnnéeCalendrier,MONTH(OctDim1+20)=10),OctDim1+20,""),IF(AND(YEAR(OctDim1+27)=AnnéeCalendrier,MONTH(OctDim1+27)=10),OctDim1+27,""))</f>
        <v>46319</v>
      </c>
      <c r="H38" s="7">
        <f>IF(DAY(OctDim1)=1,IF(AND(YEAR(OctDim1+21)=AnnéeCalendrier,MONTH(OctDim1+21)=10),OctDim1+21,""),IF(AND(YEAR(OctDim1+28)=AnnéeCalendrier,MONTH(OctDim1+28)=10),OctDim1+28,""))</f>
        <v>46320</v>
      </c>
      <c r="I38" s="4"/>
      <c r="J38" s="6">
        <f>IF(DAY(NovDim1)=1,IF(AND(YEAR(NovDim1+15)=AnnéeCalendrier,MONTH(NovDim1+15)=11),NovDim1+15,""),IF(AND(YEAR(NovDim1+22)=AnnéeCalendrier,MONTH(NovDim1+22)=11),NovDim1+22,""))</f>
        <v>46342</v>
      </c>
      <c r="K38" s="5">
        <f>IF(DAY(NovDim1)=1,IF(AND(YEAR(NovDim1+16)=AnnéeCalendrier,MONTH(NovDim1+16)=11),NovDim1+16,""),IF(AND(YEAR(NovDim1+23)=AnnéeCalendrier,MONTH(NovDim1+23)=11),NovDim1+23,""))</f>
        <v>46343</v>
      </c>
      <c r="L38" s="5">
        <f>IF(DAY(NovDim1)=1,IF(AND(YEAR(NovDim1+17)=AnnéeCalendrier,MONTH(NovDim1+17)=11),NovDim1+17,""),IF(AND(YEAR(NovDim1+24)=AnnéeCalendrier,MONTH(NovDim1+24)=11),NovDim1+24,""))</f>
        <v>46344</v>
      </c>
      <c r="M38" s="5">
        <f>IF(DAY(NovDim1)=1,IF(AND(YEAR(NovDim1+18)=AnnéeCalendrier,MONTH(NovDim1+18)=11),NovDim1+18,""),IF(AND(YEAR(NovDim1+25)=AnnéeCalendrier,MONTH(NovDim1+25)=11),NovDim1+25,""))</f>
        <v>46345</v>
      </c>
      <c r="N38" s="5">
        <f>IF(DAY(NovDim1)=1,IF(AND(YEAR(NovDim1+19)=AnnéeCalendrier,MONTH(NovDim1+19)=11),NovDim1+19,""),IF(AND(YEAR(NovDim1+26)=AnnéeCalendrier,MONTH(NovDim1+26)=11),NovDim1+26,""))</f>
        <v>46346</v>
      </c>
      <c r="O38" s="5">
        <f>IF(DAY(NovDim1)=1,IF(AND(YEAR(NovDim1+20)=AnnéeCalendrier,MONTH(NovDim1+20)=11),NovDim1+20,""),IF(AND(YEAR(NovDim1+27)=AnnéeCalendrier,MONTH(NovDim1+27)=11),NovDim1+27,""))</f>
        <v>46347</v>
      </c>
      <c r="P38" s="7">
        <f>IF(DAY(NovDim1)=1,IF(AND(YEAR(NovDim1+21)=AnnéeCalendrier,MONTH(NovDim1+21)=11),NovDim1+21,""),IF(AND(YEAR(NovDim1+28)=AnnéeCalendrier,MONTH(NovDim1+28)=11),NovDim1+28,""))</f>
        <v>46348</v>
      </c>
      <c r="R38" s="6">
        <f>IF(DAY(DécDim1)=1,IF(AND(YEAR(DécDim1+15)=AnnéeCalendrier,MONTH(DécDim1+15)=12),DécDim1+15,""),IF(AND(YEAR(DécDim1+22)=AnnéeCalendrier,MONTH(DécDim1+22)=12),DécDim1+22,""))</f>
        <v>46377</v>
      </c>
      <c r="S38" s="5">
        <f>IF(DAY(DécDim1)=1,IF(AND(YEAR(DécDim1+16)=AnnéeCalendrier,MONTH(DécDim1+16)=12),DécDim1+16,""),IF(AND(YEAR(DécDim1+23)=AnnéeCalendrier,MONTH(DécDim1+23)=12),DécDim1+23,""))</f>
        <v>46378</v>
      </c>
      <c r="T38" s="5">
        <f>IF(DAY(DécDim1)=1,IF(AND(YEAR(DécDim1+17)=AnnéeCalendrier,MONTH(DécDim1+17)=12),DécDim1+17,""),IF(AND(YEAR(DécDim1+24)=AnnéeCalendrier,MONTH(DécDim1+24)=12),DécDim1+24,""))</f>
        <v>46379</v>
      </c>
      <c r="U38" s="5">
        <f>IF(DAY(DécDim1)=1,IF(AND(YEAR(DécDim1+18)=AnnéeCalendrier,MONTH(DécDim1+18)=12),DécDim1+18,""),IF(AND(YEAR(DécDim1+25)=AnnéeCalendrier,MONTH(DécDim1+25)=12),DécDim1+25,""))</f>
        <v>46380</v>
      </c>
      <c r="V38" s="5">
        <f>IF(DAY(DécDim1)=1,IF(AND(YEAR(DécDim1+19)=AnnéeCalendrier,MONTH(DécDim1+19)=12),DécDim1+19,""),IF(AND(YEAR(DécDim1+26)=AnnéeCalendrier,MONTH(DécDim1+26)=12),DécDim1+26,""))</f>
        <v>46381</v>
      </c>
      <c r="W38" s="5">
        <f>IF(DAY(DécDim1)=1,IF(AND(YEAR(DécDim1+20)=AnnéeCalendrier,MONTH(DécDim1+20)=12),DécDim1+20,""),IF(AND(YEAR(DécDim1+27)=AnnéeCalendrier,MONTH(DécDim1+27)=12),DécDim1+27,""))</f>
        <v>46382</v>
      </c>
      <c r="X38" s="7">
        <f>IF(DAY(DécDim1)=1,IF(AND(YEAR(DécDim1+21)=AnnéeCalendrier,MONTH(DécDim1+21)=12),DécDim1+21,""),IF(AND(YEAR(DécDim1+28)=AnnéeCalendrier,MONTH(DécDim1+28)=12),DécDim1+28,""))</f>
        <v>46383</v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46321</v>
      </c>
      <c r="C39" s="5">
        <f>IF(DAY(OctDim1)=1,IF(AND(YEAR(OctDim1+23)=AnnéeCalendrier,MONTH(OctDim1+23)=10),OctDim1+23,""),IF(AND(YEAR(OctDim1+30)=AnnéeCalendrier,MONTH(OctDim1+30)=10),OctDim1+30,""))</f>
        <v>46322</v>
      </c>
      <c r="D39" s="5">
        <f>IF(DAY(OctDim1)=1,IF(AND(YEAR(OctDim1+24)=AnnéeCalendrier,MONTH(OctDim1+24)=10),OctDim1+24,""),IF(AND(YEAR(OctDim1+31)=AnnéeCalendrier,MONTH(OctDim1+31)=10),OctDim1+31,""))</f>
        <v>46323</v>
      </c>
      <c r="E39" s="5">
        <f>IF(DAY(OctDim1)=1,IF(AND(YEAR(OctDim1+25)=AnnéeCalendrier,MONTH(OctDim1+25)=10),OctDim1+25,""),IF(AND(YEAR(OctDim1+32)=AnnéeCalendrier,MONTH(OctDim1+32)=10),OctDim1+32,""))</f>
        <v>46324</v>
      </c>
      <c r="F39" s="5">
        <f>IF(DAY(OctDim1)=1,IF(AND(YEAR(OctDim1+26)=AnnéeCalendrier,MONTH(OctDim1+26)=10),OctDim1+26,""),IF(AND(YEAR(OctDim1+33)=AnnéeCalendrier,MONTH(OctDim1+33)=10),OctDim1+33,""))</f>
        <v>46325</v>
      </c>
      <c r="G39" s="5">
        <f>IF(DAY(OctDim1)=1,IF(AND(YEAR(OctDim1+27)=AnnéeCalendrier,MONTH(OctDim1+27)=10),OctDim1+27,""),IF(AND(YEAR(OctDim1+34)=AnnéeCalendrier,MONTH(OctDim1+34)=10),OctDim1+34,""))</f>
        <v>46326</v>
      </c>
      <c r="H39" s="7" t="str">
        <f>IF(DAY(OctDim1)=1,IF(AND(YEAR(OctDim1+28)=AnnéeCalendrier,MONTH(OctDim1+28)=10),OctDim1+28,""),IF(AND(YEAR(OctDim1+35)=AnnéeCalendrier,MONTH(OctDim1+35)=10),OctDim1+35,""))</f>
        <v/>
      </c>
      <c r="I39" s="4"/>
      <c r="J39" s="6">
        <f>IF(DAY(NovDim1)=1,IF(AND(YEAR(NovDim1+22)=AnnéeCalendrier,MONTH(NovDim1+22)=11),NovDim1+22,""),IF(AND(YEAR(NovDim1+29)=AnnéeCalendrier,MONTH(NovDim1+29)=11),NovDim1+29,""))</f>
        <v>46349</v>
      </c>
      <c r="K39" s="5">
        <f>IF(DAY(NovDim1)=1,IF(AND(YEAR(NovDim1+23)=AnnéeCalendrier,MONTH(NovDim1+23)=11),NovDim1+23,""),IF(AND(YEAR(NovDim1+30)=AnnéeCalendrier,MONTH(NovDim1+30)=11),NovDim1+30,""))</f>
        <v>46350</v>
      </c>
      <c r="L39" s="5">
        <f>IF(DAY(NovDim1)=1,IF(AND(YEAR(NovDim1+24)=AnnéeCalendrier,MONTH(NovDim1+24)=11),NovDim1+24,""),IF(AND(YEAR(NovDim1+31)=AnnéeCalendrier,MONTH(NovDim1+31)=11),NovDim1+31,""))</f>
        <v>46351</v>
      </c>
      <c r="M39" s="5">
        <f>IF(DAY(NovDim1)=1,IF(AND(YEAR(NovDim1+25)=AnnéeCalendrier,MONTH(NovDim1+25)=11),NovDim1+25,""),IF(AND(YEAR(NovDim1+32)=AnnéeCalendrier,MONTH(NovDim1+32)=11),NovDim1+32,""))</f>
        <v>46352</v>
      </c>
      <c r="N39" s="5">
        <f>IF(DAY(NovDim1)=1,IF(AND(YEAR(NovDim1+26)=AnnéeCalendrier,MONTH(NovDim1+26)=11),NovDim1+26,""),IF(AND(YEAR(NovDim1+33)=AnnéeCalendrier,MONTH(NovDim1+33)=11),NovDim1+33,""))</f>
        <v>46353</v>
      </c>
      <c r="O39" s="5">
        <f>IF(DAY(NovDim1)=1,IF(AND(YEAR(NovDim1+27)=AnnéeCalendrier,MONTH(NovDim1+27)=11),NovDim1+27,""),IF(AND(YEAR(NovDim1+34)=AnnéeCalendrier,MONTH(NovDim1+34)=11),NovDim1+34,""))</f>
        <v>46354</v>
      </c>
      <c r="P39" s="7">
        <f>IF(DAY(NovDim1)=1,IF(AND(YEAR(NovDim1+28)=AnnéeCalendrier,MONTH(NovDim1+28)=11),NovDim1+28,""),IF(AND(YEAR(NovDim1+35)=AnnéeCalendrier,MONTH(NovDim1+35)=11),NovDim1+35,""))</f>
        <v>46355</v>
      </c>
      <c r="R39" s="6">
        <f>IF(DAY(DécDim1)=1,IF(AND(YEAR(DécDim1+22)=AnnéeCalendrier,MONTH(DécDim1+22)=12),DécDim1+22,""),IF(AND(YEAR(DécDim1+29)=AnnéeCalendrier,MONTH(DécDim1+29)=12),DécDim1+29,""))</f>
        <v>46384</v>
      </c>
      <c r="S39" s="5">
        <f>IF(DAY(DécDim1)=1,IF(AND(YEAR(DécDim1+23)=AnnéeCalendrier,MONTH(DécDim1+23)=12),DécDim1+23,""),IF(AND(YEAR(DécDim1+30)=AnnéeCalendrier,MONTH(DécDim1+30)=12),DécDim1+30,""))</f>
        <v>46385</v>
      </c>
      <c r="T39" s="5">
        <f>IF(DAY(DécDim1)=1,IF(AND(YEAR(DécDim1+24)=AnnéeCalendrier,MONTH(DécDim1+24)=12),DécDim1+24,""),IF(AND(YEAR(DécDim1+31)=AnnéeCalendrier,MONTH(DécDim1+31)=12),DécDim1+31,""))</f>
        <v>46386</v>
      </c>
      <c r="U39" s="5">
        <f>IF(DAY(DécDim1)=1,IF(AND(YEAR(DécDim1+25)=AnnéeCalendrier,MONTH(DécDim1+25)=12),DécDim1+25,""),IF(AND(YEAR(DécDim1+32)=AnnéeCalendrier,MONTH(DécDim1+32)=12),DécDim1+32,""))</f>
        <v>46387</v>
      </c>
      <c r="V39" s="5" t="str">
        <f>IF(DAY(DécDim1)=1,IF(AND(YEAR(DécDim1+26)=AnnéeCalendrier,MONTH(DécDim1+26)=12),DécDim1+26,""),IF(AND(YEAR(DécDim1+33)=AnnéeCalendrier,MONTH(DécDim1+33)=12),DécDim1+33,""))</f>
        <v/>
      </c>
      <c r="W39" s="5" t="str">
        <f>IF(DAY(DécDim1)=1,IF(AND(YEAR(DécDim1+27)=AnnéeCalendrier,MONTH(DécDim1+27)=12),DécDim1+27,""),IF(AND(YEAR(DécDim1+34)=AnnéeCalendrier,MONTH(DécDim1+34)=12),DécDim1+34,""))</f>
        <v/>
      </c>
      <c r="X39" s="7" t="str">
        <f>IF(DAY(DécDim1)=1,IF(AND(YEAR(DécDim1+28)=AnnéeCalendrier,MONTH(DécDim1+28)=12),DécDim1+28,""),IF(AND(YEAR(DécDim1+35)=AnnéeCalendrier,MONTH(DécDim1+35)=12),DécDim1+35,""))</f>
        <v/>
      </c>
    </row>
    <row r="40" spans="1:24" ht="36" customHeight="1" x14ac:dyDescent="0.25">
      <c r="B40" s="8" t="str">
        <f>IF(DAY(OctDim1)=1,IF(AND(YEAR(OctDim1+29)=AnnéeCalendrier,MONTH(OctDim1+29)=10),OctDim1+29,""),IF(AND(YEAR(OctDim1+36)=AnnéeCalendrier,MONTH(OctDim1+36)=10),OctDim1+36,""))</f>
        <v/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>
        <f>IF(DAY(NovDim1)=1,IF(AND(YEAR(NovDim1+29)=AnnéeCalendrier,MONTH(NovDim1+29)=11),NovDim1+29,""),IF(AND(YEAR(NovDim1+36)=AnnéeCalendrier,MONTH(NovDim1+36)=11),NovDim1+36,""))</f>
        <v>46356</v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 t="str">
        <f>IF(DAY(DécDim1)=1,IF(AND(YEAR(DécDim1+29)=AnnéeCalendrier,MONTH(DécDim1+29)=12),DécDim1+29,""),IF(AND(YEAR(DécDim1+36)=AnnéeCalendrier,MONTH(DécDim1+36)=12),DécDim1+36,""))</f>
        <v/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24:H24"/>
    <mergeCell ref="J24:P24"/>
    <mergeCell ref="R24:X24"/>
    <mergeCell ref="B33:H33"/>
    <mergeCell ref="J33:P33"/>
    <mergeCell ref="R33:X33"/>
    <mergeCell ref="B3:F3"/>
    <mergeCell ref="B6:H6"/>
    <mergeCell ref="J6:P6"/>
    <mergeCell ref="R6:X6"/>
    <mergeCell ref="B15:H15"/>
    <mergeCell ref="J15:P15"/>
    <mergeCell ref="R15:X15"/>
  </mergeCells>
  <conditionalFormatting sqref="B8:H13">
    <cfRule type="notContainsBlanks" dxfId="59" priority="1">
      <formula>LEN(TRIM(B8))&gt;0</formula>
    </cfRule>
  </conditionalFormatting>
  <conditionalFormatting sqref="B17:H22">
    <cfRule type="notContainsBlanks" dxfId="58" priority="4">
      <formula>LEN(TRIM(B17))&gt;0</formula>
    </cfRule>
  </conditionalFormatting>
  <conditionalFormatting sqref="B26:H31">
    <cfRule type="notContainsBlanks" dxfId="57" priority="7">
      <formula>LEN(TRIM(B26))&gt;0</formula>
    </cfRule>
  </conditionalFormatting>
  <conditionalFormatting sqref="B35:H40">
    <cfRule type="notContainsBlanks" dxfId="56" priority="10">
      <formula>LEN(TRIM(B35))&gt;0</formula>
    </cfRule>
  </conditionalFormatting>
  <conditionalFormatting sqref="J8:P13">
    <cfRule type="notContainsBlanks" dxfId="55" priority="2">
      <formula>LEN(TRIM(J8))&gt;0</formula>
    </cfRule>
  </conditionalFormatting>
  <conditionalFormatting sqref="J17:P22">
    <cfRule type="notContainsBlanks" dxfId="54" priority="5">
      <formula>LEN(TRIM(J17))&gt;0</formula>
    </cfRule>
  </conditionalFormatting>
  <conditionalFormatting sqref="J26:P31">
    <cfRule type="notContainsBlanks" dxfId="53" priority="8">
      <formula>LEN(TRIM(J26))&gt;0</formula>
    </cfRule>
  </conditionalFormatting>
  <conditionalFormatting sqref="J35:P40">
    <cfRule type="notContainsBlanks" dxfId="52" priority="11">
      <formula>LEN(TRIM(J35))&gt;0</formula>
    </cfRule>
  </conditionalFormatting>
  <conditionalFormatting sqref="R8:X13">
    <cfRule type="notContainsBlanks" dxfId="51" priority="3">
      <formula>LEN(TRIM(R8))&gt;0</formula>
    </cfRule>
  </conditionalFormatting>
  <conditionalFormatting sqref="R17:X22">
    <cfRule type="notContainsBlanks" dxfId="50" priority="6">
      <formula>LEN(TRIM(R17))&gt;0</formula>
    </cfRule>
  </conditionalFormatting>
  <conditionalFormatting sqref="R26:X31">
    <cfRule type="notContainsBlanks" dxfId="49" priority="9">
      <formula>LEN(TRIM(R26))&gt;0</formula>
    </cfRule>
  </conditionalFormatting>
  <conditionalFormatting sqref="R35:X40">
    <cfRule type="notContainsBlanks" dxfId="48" priority="12">
      <formula>LEN(TRIM(R35))&gt;0</formula>
    </cfRule>
  </conditionalFormatting>
  <dataValidations count="2">
    <dataValidation type="list" allowBlank="1" showInputMessage="1" showErrorMessage="1" prompt="Sélectionnez une année" sqref="B3:F3" xr:uid="{00000000-0002-0000-09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9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wsTCalendar11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4">
        <v>2027</v>
      </c>
      <c r="C3" s="34"/>
      <c r="D3" s="34"/>
      <c r="E3" s="34"/>
      <c r="F3" s="34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35" t="s">
        <v>1</v>
      </c>
      <c r="C6" s="35"/>
      <c r="D6" s="35"/>
      <c r="E6" s="35"/>
      <c r="F6" s="35"/>
      <c r="G6" s="35"/>
      <c r="H6" s="35"/>
      <c r="J6" s="35" t="s">
        <v>12</v>
      </c>
      <c r="K6" s="35"/>
      <c r="L6" s="35"/>
      <c r="M6" s="35"/>
      <c r="N6" s="35"/>
      <c r="O6" s="35"/>
      <c r="P6" s="35"/>
      <c r="R6" s="35" t="s">
        <v>16</v>
      </c>
      <c r="S6" s="35"/>
      <c r="T6" s="35"/>
      <c r="U6" s="35"/>
      <c r="V6" s="35"/>
      <c r="W6" s="35"/>
      <c r="X6" s="35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 t="str">
        <f>IF(DAY(JanDim1)=1,"",IF(AND(YEAR(JanDim1+2)=AnnéeCalendrier,MONTH(JanDim1+2)=1),JanDim1+2,""))</f>
        <v/>
      </c>
      <c r="D8" s="5" t="str">
        <f>IF(DAY(JanDim1)=1,"",IF(AND(YEAR(JanDim1+3)=AnnéeCalendrier,MONTH(JanDim1+3)=1),JanDim1+3,""))</f>
        <v/>
      </c>
      <c r="E8" s="5" t="str">
        <f>IF(DAY(JanDim1)=1,"",IF(AND(YEAR(JanDim1+4)=AnnéeCalendrier,MONTH(JanDim1+4)=1),JanDim1+4,""))</f>
        <v/>
      </c>
      <c r="F8" s="5">
        <f>IF(DAY(JanDim1)=1,"",IF(AND(YEAR(JanDim1+5)=AnnéeCalendrier,MONTH(JanDim1+5)=1),JanDim1+5,""))</f>
        <v>46388</v>
      </c>
      <c r="G8" s="5">
        <f>IF(DAY(JanDim1)=1,"",IF(AND(YEAR(JanDim1+6)=AnnéeCalendrier,MONTH(JanDim1+6)=1),JanDim1+6,""))</f>
        <v>46389</v>
      </c>
      <c r="H8" s="5">
        <f>IF(DAY(JanDim1)=1,IF(AND(YEAR(JanDim1)=AnnéeCalendrier,MONTH(JanDim1)=1),JanDim1,""),IF(AND(YEAR(JanDim1+7)=AnnéeCalendrier,MONTH(JanDim1+7)=1),JanDim1+7,""))</f>
        <v>46390</v>
      </c>
      <c r="I8" s="4"/>
      <c r="J8" s="5">
        <f>IF(DAY(FévDim1)=1,"",IF(AND(YEAR(FévDim1+1)=AnnéeCalendrier,MONTH(FévDim1+1)=2),FévDim1+1,""))</f>
        <v>46419</v>
      </c>
      <c r="K8" s="5">
        <f>IF(DAY(FévDim1)=1,"",IF(AND(YEAR(FévDim1+2)=AnnéeCalendrier,MONTH(FévDim1+2)=2),FévDim1+2,""))</f>
        <v>46420</v>
      </c>
      <c r="L8" s="5">
        <f>IF(DAY(FévDim1)=1,"",IF(AND(YEAR(FévDim1+3)=AnnéeCalendrier,MONTH(FévDim1+3)=2),FévDim1+3,""))</f>
        <v>46421</v>
      </c>
      <c r="M8" s="5">
        <f>IF(DAY(FévDim1)=1,"",IF(AND(YEAR(FévDim1+4)=AnnéeCalendrier,MONTH(FévDim1+4)=2),FévDim1+4,""))</f>
        <v>46422</v>
      </c>
      <c r="N8" s="5">
        <f>IF(DAY(FévDim1)=1,"",IF(AND(YEAR(FévDim1+5)=AnnéeCalendrier,MONTH(FévDim1+5)=2),FévDim1+5,""))</f>
        <v>46423</v>
      </c>
      <c r="O8" s="5">
        <f>IF(DAY(FévDim1)=1,"",IF(AND(YEAR(FévDim1+6)=AnnéeCalendrier,MONTH(FévDim1+6)=2),FévDim1+6,""))</f>
        <v>46424</v>
      </c>
      <c r="P8" s="5">
        <f>IF(DAY(FévDim1)=1,IF(AND(YEAR(FévDim1)=AnnéeCalendrier,MONTH(FévDim1)=2),FévDim1,""),IF(AND(YEAR(FévDim1+7)=AnnéeCalendrier,MONTH(FévDim1+7)=2),FévDim1+7,""))</f>
        <v>46425</v>
      </c>
      <c r="Q8" s="4"/>
      <c r="R8" s="5">
        <f>IF(DAY(MarDim1)=1,"",IF(AND(YEAR(MarDim1+1)=AnnéeCalendrier,MONTH(MarDim1+1)=3),MarDim1+1,""))</f>
        <v>46447</v>
      </c>
      <c r="S8" s="5">
        <f>IF(DAY(MarDim1)=1,"",IF(AND(YEAR(MarDim1+2)=AnnéeCalendrier,MONTH(MarDim1+2)=3),MarDim1+2,""))</f>
        <v>46448</v>
      </c>
      <c r="T8" s="5">
        <f>IF(DAY(MarDim1)=1,"",IF(AND(YEAR(MarDim1+3)=AnnéeCalendrier,MONTH(MarDim1+3)=3),MarDim1+3,""))</f>
        <v>46449</v>
      </c>
      <c r="U8" s="5">
        <f>IF(DAY(MarDim1)=1,"",IF(AND(YEAR(MarDim1+4)=AnnéeCalendrier,MONTH(MarDim1+4)=3),MarDim1+4,""))</f>
        <v>46450</v>
      </c>
      <c r="V8" s="5">
        <f>IF(DAY(MarDim1)=1,"",IF(AND(YEAR(MarDim1+5)=AnnéeCalendrier,MONTH(MarDim1+5)=3),MarDim1+5,""))</f>
        <v>46451</v>
      </c>
      <c r="W8" s="5">
        <f>IF(DAY(MarDim1)=1,"",IF(AND(YEAR(MarDim1+6)=AnnéeCalendrier,MONTH(MarDim1+6)=3),MarDim1+6,""))</f>
        <v>46452</v>
      </c>
      <c r="X8" s="5">
        <f>IF(DAY(MarDim1)=1,IF(AND(YEAR(MarDim1)=AnnéeCalendrier,MONTH(MarDim1)=3),MarDim1,""),IF(AND(YEAR(MarDim1+7)=AnnéeCalendrier,MONTH(MarDim1+7)=3),MarDim1+7,""))</f>
        <v>46453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46391</v>
      </c>
      <c r="C9" s="5">
        <f>IF(DAY(JanDim1)=1,IF(AND(YEAR(JanDim1+2)=AnnéeCalendrier,MONTH(JanDim1+2)=1),JanDim1+2,""),IF(AND(YEAR(JanDim1+9)=AnnéeCalendrier,MONTH(JanDim1+9)=1),JanDim1+9,""))</f>
        <v>46392</v>
      </c>
      <c r="D9" s="5">
        <f>IF(DAY(JanDim1)=1,IF(AND(YEAR(JanDim1+3)=AnnéeCalendrier,MONTH(JanDim1+3)=1),JanDim1+3,""),IF(AND(YEAR(JanDim1+10)=AnnéeCalendrier,MONTH(JanDim1+10)=1),JanDim1+10,""))</f>
        <v>46393</v>
      </c>
      <c r="E9" s="5">
        <f>IF(DAY(JanDim1)=1,IF(AND(YEAR(JanDim1+4)=AnnéeCalendrier,MONTH(JanDim1+4)=1),JanDim1+4,""),IF(AND(YEAR(JanDim1+11)=AnnéeCalendrier,MONTH(JanDim1+11)=1),JanDim1+11,""))</f>
        <v>46394</v>
      </c>
      <c r="F9" s="5">
        <f>IF(DAY(JanDim1)=1,IF(AND(YEAR(JanDim1+5)=AnnéeCalendrier,MONTH(JanDim1+5)=1),JanDim1+5,""),IF(AND(YEAR(JanDim1+12)=AnnéeCalendrier,MONTH(JanDim1+12)=1),JanDim1+12,""))</f>
        <v>46395</v>
      </c>
      <c r="G9" s="5">
        <f>IF(DAY(JanDim1)=1,IF(AND(YEAR(JanDim1+6)=AnnéeCalendrier,MONTH(JanDim1+6)=1),JanDim1+6,""),IF(AND(YEAR(JanDim1+13)=AnnéeCalendrier,MONTH(JanDim1+13)=1),JanDim1+13,""))</f>
        <v>46396</v>
      </c>
      <c r="H9" s="5">
        <f>IF(DAY(JanDim1)=1,IF(AND(YEAR(JanDim1+7)=AnnéeCalendrier,MONTH(JanDim1+7)=1),JanDim1+7,""),IF(AND(YEAR(JanDim1+14)=AnnéeCalendrier,MONTH(JanDim1+14)=1),JanDim1+14,""))</f>
        <v>46397</v>
      </c>
      <c r="I9" s="4"/>
      <c r="J9" s="5">
        <f>IF(DAY(FévDim1)=1,IF(AND(YEAR(FévDim1+1)=AnnéeCalendrier,MONTH(FévDim1+1)=2),FévDim1+1,""),IF(AND(YEAR(FévDim1+8)=AnnéeCalendrier,MONTH(FévDim1+8)=2),FévDim1+8,""))</f>
        <v>46426</v>
      </c>
      <c r="K9" s="5">
        <f>IF(DAY(FévDim1)=1,IF(AND(YEAR(FévDim1+2)=AnnéeCalendrier,MONTH(FévDim1+2)=2),FévDim1+2,""),IF(AND(YEAR(FévDim1+9)=AnnéeCalendrier,MONTH(FévDim1+9)=2),FévDim1+9,""))</f>
        <v>46427</v>
      </c>
      <c r="L9" s="5">
        <f>IF(DAY(FévDim1)=1,IF(AND(YEAR(FévDim1+3)=AnnéeCalendrier,MONTH(FévDim1+3)=2),FévDim1+3,""),IF(AND(YEAR(FévDim1+10)=AnnéeCalendrier,MONTH(FévDim1+10)=2),FévDim1+10,""))</f>
        <v>46428</v>
      </c>
      <c r="M9" s="5">
        <f>IF(DAY(FévDim1)=1,IF(AND(YEAR(FévDim1+4)=AnnéeCalendrier,MONTH(FévDim1+4)=2),FévDim1+4,""),IF(AND(YEAR(FévDim1+11)=AnnéeCalendrier,MONTH(FévDim1+11)=2),FévDim1+11,""))</f>
        <v>46429</v>
      </c>
      <c r="N9" s="5">
        <f>IF(DAY(FévDim1)=1,IF(AND(YEAR(FévDim1+5)=AnnéeCalendrier,MONTH(FévDim1+5)=2),FévDim1+5,""),IF(AND(YEAR(FévDim1+12)=AnnéeCalendrier,MONTH(FévDim1+12)=2),FévDim1+12,""))</f>
        <v>46430</v>
      </c>
      <c r="O9" s="5">
        <f>IF(DAY(FévDim1)=1,IF(AND(YEAR(FévDim1+6)=AnnéeCalendrier,MONTH(FévDim1+6)=2),FévDim1+6,""),IF(AND(YEAR(FévDim1+13)=AnnéeCalendrier,MONTH(FévDim1+13)=2),FévDim1+13,""))</f>
        <v>46431</v>
      </c>
      <c r="P9" s="5">
        <f>IF(DAY(FévDim1)=1,IF(AND(YEAR(FévDim1+7)=AnnéeCalendrier,MONTH(FévDim1+7)=2),FévDim1+7,""),IF(AND(YEAR(FévDim1+14)=AnnéeCalendrier,MONTH(FévDim1+14)=2),FévDim1+14,""))</f>
        <v>46432</v>
      </c>
      <c r="Q9" s="4"/>
      <c r="R9" s="5">
        <f>IF(DAY(MarDim1)=1,IF(AND(YEAR(MarDim1+1)=AnnéeCalendrier,MONTH(MarDim1+1)=3),MarDim1+1,""),IF(AND(YEAR(MarDim1+8)=AnnéeCalendrier,MONTH(MarDim1+8)=3),MarDim1+8,""))</f>
        <v>46454</v>
      </c>
      <c r="S9" s="5">
        <f>IF(DAY(MarDim1)=1,IF(AND(YEAR(MarDim1+2)=AnnéeCalendrier,MONTH(MarDim1+2)=3),MarDim1+2,""),IF(AND(YEAR(MarDim1+9)=AnnéeCalendrier,MONTH(MarDim1+9)=3),MarDim1+9,""))</f>
        <v>46455</v>
      </c>
      <c r="T9" s="5">
        <f>IF(DAY(MarDim1)=1,IF(AND(YEAR(MarDim1+3)=AnnéeCalendrier,MONTH(MarDim1+3)=3),MarDim1+3,""),IF(AND(YEAR(MarDim1+10)=AnnéeCalendrier,MONTH(MarDim1+10)=3),MarDim1+10,""))</f>
        <v>46456</v>
      </c>
      <c r="U9" s="5">
        <f>IF(DAY(MarDim1)=1,IF(AND(YEAR(MarDim1+4)=AnnéeCalendrier,MONTH(MarDim1+4)=3),MarDim1+4,""),IF(AND(YEAR(MarDim1+11)=AnnéeCalendrier,MONTH(MarDim1+11)=3),MarDim1+11,""))</f>
        <v>46457</v>
      </c>
      <c r="V9" s="5">
        <f>IF(DAY(MarDim1)=1,IF(AND(YEAR(MarDim1+5)=AnnéeCalendrier,MONTH(MarDim1+5)=3),MarDim1+5,""),IF(AND(YEAR(MarDim1+12)=AnnéeCalendrier,MONTH(MarDim1+12)=3),MarDim1+12,""))</f>
        <v>46458</v>
      </c>
      <c r="W9" s="5">
        <f>IF(DAY(MarDim1)=1,IF(AND(YEAR(MarDim1+6)=AnnéeCalendrier,MONTH(MarDim1+6)=3),MarDim1+6,""),IF(AND(YEAR(MarDim1+13)=AnnéeCalendrier,MONTH(MarDim1+13)=3),MarDim1+13,""))</f>
        <v>46459</v>
      </c>
      <c r="X9" s="5">
        <f>IF(DAY(MarDim1)=1,IF(AND(YEAR(MarDim1+7)=AnnéeCalendrier,MONTH(MarDim1+7)=3),MarDim1+7,""),IF(AND(YEAR(MarDim1+14)=AnnéeCalendrier,MONTH(MarDim1+14)=3),MarDim1+14,""))</f>
        <v>46460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46398</v>
      </c>
      <c r="C10" s="5">
        <f>IF(DAY(JanDim1)=1,IF(AND(YEAR(JanDim1+9)=AnnéeCalendrier,MONTH(JanDim1+9)=1),JanDim1+9,""),IF(AND(YEAR(JanDim1+16)=AnnéeCalendrier,MONTH(JanDim1+16)=1),JanDim1+16,""))</f>
        <v>46399</v>
      </c>
      <c r="D10" s="5">
        <f>IF(DAY(JanDim1)=1,IF(AND(YEAR(JanDim1+10)=AnnéeCalendrier,MONTH(JanDim1+10)=1),JanDim1+10,""),IF(AND(YEAR(JanDim1+17)=AnnéeCalendrier,MONTH(JanDim1+17)=1),JanDim1+17,""))</f>
        <v>46400</v>
      </c>
      <c r="E10" s="5">
        <f>IF(DAY(JanDim1)=1,IF(AND(YEAR(JanDim1+11)=AnnéeCalendrier,MONTH(JanDim1+11)=1),JanDim1+11,""),IF(AND(YEAR(JanDim1+18)=AnnéeCalendrier,MONTH(JanDim1+18)=1),JanDim1+18,""))</f>
        <v>46401</v>
      </c>
      <c r="F10" s="5">
        <f>IF(DAY(JanDim1)=1,IF(AND(YEAR(JanDim1+12)=AnnéeCalendrier,MONTH(JanDim1+12)=1),JanDim1+12,""),IF(AND(YEAR(JanDim1+19)=AnnéeCalendrier,MONTH(JanDim1+19)=1),JanDim1+19,""))</f>
        <v>46402</v>
      </c>
      <c r="G10" s="5">
        <f>IF(DAY(JanDim1)=1,IF(AND(YEAR(JanDim1+13)=AnnéeCalendrier,MONTH(JanDim1+13)=1),JanDim1+13,""),IF(AND(YEAR(JanDim1+20)=AnnéeCalendrier,MONTH(JanDim1+20)=1),JanDim1+20,""))</f>
        <v>46403</v>
      </c>
      <c r="H10" s="5">
        <f>IF(DAY(JanDim1)=1,IF(AND(YEAR(JanDim1+14)=AnnéeCalendrier,MONTH(JanDim1+14)=1),JanDim1+14,""),IF(AND(YEAR(JanDim1+21)=AnnéeCalendrier,MONTH(JanDim1+21)=1),JanDim1+21,""))</f>
        <v>46404</v>
      </c>
      <c r="I10" s="4"/>
      <c r="J10" s="5">
        <f>IF(DAY(FévDim1)=1,IF(AND(YEAR(FévDim1+8)=AnnéeCalendrier,MONTH(FévDim1+8)=2),FévDim1+8,""),IF(AND(YEAR(FévDim1+15)=AnnéeCalendrier,MONTH(FévDim1+15)=2),FévDim1+15,""))</f>
        <v>46433</v>
      </c>
      <c r="K10" s="5">
        <f>IF(DAY(FévDim1)=1,IF(AND(YEAR(FévDim1+9)=AnnéeCalendrier,MONTH(FévDim1+9)=2),FévDim1+9,""),IF(AND(YEAR(FévDim1+16)=AnnéeCalendrier,MONTH(FévDim1+16)=2),FévDim1+16,""))</f>
        <v>46434</v>
      </c>
      <c r="L10" s="5">
        <f>IF(DAY(FévDim1)=1,IF(AND(YEAR(FévDim1+10)=AnnéeCalendrier,MONTH(FévDim1+10)=2),FévDim1+10,""),IF(AND(YEAR(FévDim1+17)=AnnéeCalendrier,MONTH(FévDim1+17)=2),FévDim1+17,""))</f>
        <v>46435</v>
      </c>
      <c r="M10" s="5">
        <f>IF(DAY(FévDim1)=1,IF(AND(YEAR(FévDim1+11)=AnnéeCalendrier,MONTH(FévDim1+11)=2),FévDim1+11,""),IF(AND(YEAR(FévDim1+18)=AnnéeCalendrier,MONTH(FévDim1+18)=2),FévDim1+18,""))</f>
        <v>46436</v>
      </c>
      <c r="N10" s="5">
        <f>IF(DAY(FévDim1)=1,IF(AND(YEAR(FévDim1+12)=AnnéeCalendrier,MONTH(FévDim1+12)=2),FévDim1+12,""),IF(AND(YEAR(FévDim1+19)=AnnéeCalendrier,MONTH(FévDim1+19)=2),FévDim1+19,""))</f>
        <v>46437</v>
      </c>
      <c r="O10" s="5">
        <f>IF(DAY(FévDim1)=1,IF(AND(YEAR(FévDim1+13)=AnnéeCalendrier,MONTH(FévDim1+13)=2),FévDim1+13,""),IF(AND(YEAR(FévDim1+20)=AnnéeCalendrier,MONTH(FévDim1+20)=2),FévDim1+20,""))</f>
        <v>46438</v>
      </c>
      <c r="P10" s="5">
        <f>IF(DAY(FévDim1)=1,IF(AND(YEAR(FévDim1+14)=AnnéeCalendrier,MONTH(FévDim1+14)=2),FévDim1+14,""),IF(AND(YEAR(FévDim1+21)=AnnéeCalendrier,MONTH(FévDim1+21)=2),FévDim1+21,""))</f>
        <v>46439</v>
      </c>
      <c r="Q10" s="4"/>
      <c r="R10" s="5">
        <f>IF(DAY(MarDim1)=1,IF(AND(YEAR(MarDim1+8)=AnnéeCalendrier,MONTH(MarDim1+8)=3),MarDim1+8,""),IF(AND(YEAR(MarDim1+15)=AnnéeCalendrier,MONTH(MarDim1+15)=3),MarDim1+15,""))</f>
        <v>46461</v>
      </c>
      <c r="S10" s="5">
        <f>IF(DAY(MarDim1)=1,IF(AND(YEAR(MarDim1+9)=AnnéeCalendrier,MONTH(MarDim1+9)=3),MarDim1+9,""),IF(AND(YEAR(MarDim1+16)=AnnéeCalendrier,MONTH(MarDim1+16)=3),MarDim1+16,""))</f>
        <v>46462</v>
      </c>
      <c r="T10" s="5">
        <f>IF(DAY(MarDim1)=1,IF(AND(YEAR(MarDim1+10)=AnnéeCalendrier,MONTH(MarDim1+10)=3),MarDim1+10,""),IF(AND(YEAR(MarDim1+17)=AnnéeCalendrier,MONTH(MarDim1+17)=3),MarDim1+17,""))</f>
        <v>46463</v>
      </c>
      <c r="U10" s="5">
        <f>IF(DAY(MarDim1)=1,IF(AND(YEAR(MarDim1+11)=AnnéeCalendrier,MONTH(MarDim1+11)=3),MarDim1+11,""),IF(AND(YEAR(MarDim1+18)=AnnéeCalendrier,MONTH(MarDim1+18)=3),MarDim1+18,""))</f>
        <v>46464</v>
      </c>
      <c r="V10" s="5">
        <f>IF(DAY(MarDim1)=1,IF(AND(YEAR(MarDim1+12)=AnnéeCalendrier,MONTH(MarDim1+12)=3),MarDim1+12,""),IF(AND(YEAR(MarDim1+19)=AnnéeCalendrier,MONTH(MarDim1+19)=3),MarDim1+19,""))</f>
        <v>46465</v>
      </c>
      <c r="W10" s="5">
        <f>IF(DAY(MarDim1)=1,IF(AND(YEAR(MarDim1+13)=AnnéeCalendrier,MONTH(MarDim1+13)=3),MarDim1+13,""),IF(AND(YEAR(MarDim1+20)=AnnéeCalendrier,MONTH(MarDim1+20)=3),MarDim1+20,""))</f>
        <v>46466</v>
      </c>
      <c r="X10" s="5">
        <f>IF(DAY(MarDim1)=1,IF(AND(YEAR(MarDim1+14)=AnnéeCalendrier,MONTH(MarDim1+14)=3),MarDim1+14,""),IF(AND(YEAR(MarDim1+21)=AnnéeCalendrier,MONTH(MarDim1+21)=3),MarDim1+21,""))</f>
        <v>46467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46405</v>
      </c>
      <c r="C11" s="5">
        <f>IF(DAY(JanDim1)=1,IF(AND(YEAR(JanDim1+16)=AnnéeCalendrier,MONTH(JanDim1+16)=1),JanDim1+16,""),IF(AND(YEAR(JanDim1+23)=AnnéeCalendrier,MONTH(JanDim1+23)=1),JanDim1+23,""))</f>
        <v>46406</v>
      </c>
      <c r="D11" s="5">
        <f>IF(DAY(JanDim1)=1,IF(AND(YEAR(JanDim1+17)=AnnéeCalendrier,MONTH(JanDim1+17)=1),JanDim1+17,""),IF(AND(YEAR(JanDim1+24)=AnnéeCalendrier,MONTH(JanDim1+24)=1),JanDim1+24,""))</f>
        <v>46407</v>
      </c>
      <c r="E11" s="5">
        <f>IF(DAY(JanDim1)=1,IF(AND(YEAR(JanDim1+18)=AnnéeCalendrier,MONTH(JanDim1+18)=1),JanDim1+18,""),IF(AND(YEAR(JanDim1+25)=AnnéeCalendrier,MONTH(JanDim1+25)=1),JanDim1+25,""))</f>
        <v>46408</v>
      </c>
      <c r="F11" s="5">
        <f>IF(DAY(JanDim1)=1,IF(AND(YEAR(JanDim1+19)=AnnéeCalendrier,MONTH(JanDim1+19)=1),JanDim1+19,""),IF(AND(YEAR(JanDim1+26)=AnnéeCalendrier,MONTH(JanDim1+26)=1),JanDim1+26,""))</f>
        <v>46409</v>
      </c>
      <c r="G11" s="5">
        <f>IF(DAY(JanDim1)=1,IF(AND(YEAR(JanDim1+20)=AnnéeCalendrier,MONTH(JanDim1+20)=1),JanDim1+20,""),IF(AND(YEAR(JanDim1+27)=AnnéeCalendrier,MONTH(JanDim1+27)=1),JanDim1+27,""))</f>
        <v>46410</v>
      </c>
      <c r="H11" s="5">
        <f>IF(DAY(JanDim1)=1,IF(AND(YEAR(JanDim1+21)=AnnéeCalendrier,MONTH(JanDim1+21)=1),JanDim1+21,""),IF(AND(YEAR(JanDim1+28)=AnnéeCalendrier,MONTH(JanDim1+28)=1),JanDim1+28,""))</f>
        <v>46411</v>
      </c>
      <c r="I11" s="4"/>
      <c r="J11" s="5">
        <f>IF(DAY(FévDim1)=1,IF(AND(YEAR(FévDim1+15)=AnnéeCalendrier,MONTH(FévDim1+15)=2),FévDim1+15,""),IF(AND(YEAR(FévDim1+22)=AnnéeCalendrier,MONTH(FévDim1+22)=2),FévDim1+22,""))</f>
        <v>46440</v>
      </c>
      <c r="K11" s="5">
        <f>IF(DAY(FévDim1)=1,IF(AND(YEAR(FévDim1+16)=AnnéeCalendrier,MONTH(FévDim1+16)=2),FévDim1+16,""),IF(AND(YEAR(FévDim1+23)=AnnéeCalendrier,MONTH(FévDim1+23)=2),FévDim1+23,""))</f>
        <v>46441</v>
      </c>
      <c r="L11" s="5">
        <f>IF(DAY(FévDim1)=1,IF(AND(YEAR(FévDim1+17)=AnnéeCalendrier,MONTH(FévDim1+17)=2),FévDim1+17,""),IF(AND(YEAR(FévDim1+24)=AnnéeCalendrier,MONTH(FévDim1+24)=2),FévDim1+24,""))</f>
        <v>46442</v>
      </c>
      <c r="M11" s="5">
        <f>IF(DAY(FévDim1)=1,IF(AND(YEAR(FévDim1+18)=AnnéeCalendrier,MONTH(FévDim1+18)=2),FévDim1+18,""),IF(AND(YEAR(FévDim1+25)=AnnéeCalendrier,MONTH(FévDim1+25)=2),FévDim1+25,""))</f>
        <v>46443</v>
      </c>
      <c r="N11" s="5">
        <f>IF(DAY(FévDim1)=1,IF(AND(YEAR(FévDim1+19)=AnnéeCalendrier,MONTH(FévDim1+19)=2),FévDim1+19,""),IF(AND(YEAR(FévDim1+26)=AnnéeCalendrier,MONTH(FévDim1+26)=2),FévDim1+26,""))</f>
        <v>46444</v>
      </c>
      <c r="O11" s="5">
        <f>IF(DAY(FévDim1)=1,IF(AND(YEAR(FévDim1+20)=AnnéeCalendrier,MONTH(FévDim1+20)=2),FévDim1+20,""),IF(AND(YEAR(FévDim1+27)=AnnéeCalendrier,MONTH(FévDim1+27)=2),FévDim1+27,""))</f>
        <v>46445</v>
      </c>
      <c r="P11" s="5">
        <f>IF(DAY(FévDim1)=1,IF(AND(YEAR(FévDim1+21)=AnnéeCalendrier,MONTH(FévDim1+21)=2),FévDim1+21,""),IF(AND(YEAR(FévDim1+28)=AnnéeCalendrier,MONTH(FévDim1+28)=2),FévDim1+28,""))</f>
        <v>46446</v>
      </c>
      <c r="Q11" s="4"/>
      <c r="R11" s="5">
        <f>IF(DAY(MarDim1)=1,IF(AND(YEAR(MarDim1+15)=AnnéeCalendrier,MONTH(MarDim1+15)=3),MarDim1+15,""),IF(AND(YEAR(MarDim1+22)=AnnéeCalendrier,MONTH(MarDim1+22)=3),MarDim1+22,""))</f>
        <v>46468</v>
      </c>
      <c r="S11" s="5">
        <f>IF(DAY(MarDim1)=1,IF(AND(YEAR(MarDim1+16)=AnnéeCalendrier,MONTH(MarDim1+16)=3),MarDim1+16,""),IF(AND(YEAR(MarDim1+23)=AnnéeCalendrier,MONTH(MarDim1+23)=3),MarDim1+23,""))</f>
        <v>46469</v>
      </c>
      <c r="T11" s="5">
        <f>IF(DAY(MarDim1)=1,IF(AND(YEAR(MarDim1+17)=AnnéeCalendrier,MONTH(MarDim1+17)=3),MarDim1+17,""),IF(AND(YEAR(MarDim1+24)=AnnéeCalendrier,MONTH(MarDim1+24)=3),MarDim1+24,""))</f>
        <v>46470</v>
      </c>
      <c r="U11" s="5">
        <f>IF(DAY(MarDim1)=1,IF(AND(YEAR(MarDim1+18)=AnnéeCalendrier,MONTH(MarDim1+18)=3),MarDim1+18,""),IF(AND(YEAR(MarDim1+25)=AnnéeCalendrier,MONTH(MarDim1+25)=3),MarDim1+25,""))</f>
        <v>46471</v>
      </c>
      <c r="V11" s="5">
        <f>IF(DAY(MarDim1)=1,IF(AND(YEAR(MarDim1+19)=AnnéeCalendrier,MONTH(MarDim1+19)=3),MarDim1+19,""),IF(AND(YEAR(MarDim1+26)=AnnéeCalendrier,MONTH(MarDim1+26)=3),MarDim1+26,""))</f>
        <v>46472</v>
      </c>
      <c r="W11" s="5">
        <f>IF(DAY(MarDim1)=1,IF(AND(YEAR(MarDim1+20)=AnnéeCalendrier,MONTH(MarDim1+20)=3),MarDim1+20,""),IF(AND(YEAR(MarDim1+27)=AnnéeCalendrier,MONTH(MarDim1+27)=3),MarDim1+27,""))</f>
        <v>46473</v>
      </c>
      <c r="X11" s="5">
        <f>IF(DAY(MarDim1)=1,IF(AND(YEAR(MarDim1+21)=AnnéeCalendrier,MONTH(MarDim1+21)=3),MarDim1+21,""),IF(AND(YEAR(MarDim1+28)=AnnéeCalendrier,MONTH(MarDim1+28)=3),MarDim1+28,""))</f>
        <v>46474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46412</v>
      </c>
      <c r="C12" s="5">
        <f>IF(DAY(JanDim1)=1,IF(AND(YEAR(JanDim1+23)=AnnéeCalendrier,MONTH(JanDim1+23)=1),JanDim1+23,""),IF(AND(YEAR(JanDim1+30)=AnnéeCalendrier,MONTH(JanDim1+30)=1),JanDim1+30,""))</f>
        <v>46413</v>
      </c>
      <c r="D12" s="5">
        <f>IF(DAY(JanDim1)=1,IF(AND(YEAR(JanDim1+24)=AnnéeCalendrier,MONTH(JanDim1+24)=1),JanDim1+24,""),IF(AND(YEAR(JanDim1+31)=AnnéeCalendrier,MONTH(JanDim1+31)=1),JanDim1+31,""))</f>
        <v>46414</v>
      </c>
      <c r="E12" s="5">
        <f>IF(DAY(JanDim1)=1,IF(AND(YEAR(JanDim1+25)=AnnéeCalendrier,MONTH(JanDim1+25)=1),JanDim1+25,""),IF(AND(YEAR(JanDim1+32)=AnnéeCalendrier,MONTH(JanDim1+32)=1),JanDim1+32,""))</f>
        <v>46415</v>
      </c>
      <c r="F12" s="5">
        <f>IF(DAY(JanDim1)=1,IF(AND(YEAR(JanDim1+26)=AnnéeCalendrier,MONTH(JanDim1+26)=1),JanDim1+26,""),IF(AND(YEAR(JanDim1+33)=AnnéeCalendrier,MONTH(JanDim1+33)=1),JanDim1+33,""))</f>
        <v>46416</v>
      </c>
      <c r="G12" s="5">
        <f>IF(DAY(JanDim1)=1,IF(AND(YEAR(JanDim1+27)=AnnéeCalendrier,MONTH(JanDim1+27)=1),JanDim1+27,""),IF(AND(YEAR(JanDim1+34)=AnnéeCalendrier,MONTH(JanDim1+34)=1),JanDim1+34,""))</f>
        <v>46417</v>
      </c>
      <c r="H12" s="5">
        <f>IF(DAY(JanDim1)=1,IF(AND(YEAR(JanDim1+28)=AnnéeCalendrier,MONTH(JanDim1+28)=1),JanDim1+28,""),IF(AND(YEAR(JanDim1+35)=AnnéeCalendrier,MONTH(JanDim1+35)=1),JanDim1+35,""))</f>
        <v>46418</v>
      </c>
      <c r="I12" s="4"/>
      <c r="J12" s="5" t="str">
        <f>IF(DAY(FévDim1)=1,IF(AND(YEAR(FévDim1+22)=AnnéeCalendrier,MONTH(FévDim1+22)=2),FévDim1+22,""),IF(AND(YEAR(FévDim1+29)=AnnéeCalendrier,MONTH(FévDim1+29)=2),FévDim1+29,""))</f>
        <v/>
      </c>
      <c r="K12" s="5" t="str">
        <f>IF(DAY(FévDim1)=1,IF(AND(YEAR(FévDim1+23)=AnnéeCalendrier,MONTH(FévDim1+23)=2),FévDim1+23,""),IF(AND(YEAR(FévDim1+30)=AnnéeCalendrier,MONTH(FévDim1+30)=2),FévDim1+30,""))</f>
        <v/>
      </c>
      <c r="L12" s="5" t="str">
        <f>IF(DAY(FévDim1)=1,IF(AND(YEAR(FévDim1+24)=AnnéeCalendrier,MONTH(FévDim1+24)=2),FévDim1+24,""),IF(AND(YEAR(FévDim1+31)=AnnéeCalendrier,MONTH(FévDim1+31)=2),FévDim1+31,""))</f>
        <v/>
      </c>
      <c r="M12" s="5" t="str">
        <f>IF(DAY(FévDim1)=1,IF(AND(YEAR(FévDim1+25)=AnnéeCalendrier,MONTH(FévDim1+25)=2),FévDim1+25,""),IF(AND(YEAR(FévDim1+32)=AnnéeCalendrier,MONTH(FévDim1+32)=2),FévDim1+32,""))</f>
        <v/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46475</v>
      </c>
      <c r="S12" s="5">
        <f>IF(DAY(MarDim1)=1,IF(AND(YEAR(MarDim1+23)=AnnéeCalendrier,MONTH(MarDim1+23)=3),MarDim1+23,""),IF(AND(YEAR(MarDim1+30)=AnnéeCalendrier,MONTH(MarDim1+30)=3),MarDim1+30,""))</f>
        <v>46476</v>
      </c>
      <c r="T12" s="5">
        <f>IF(DAY(MarDim1)=1,IF(AND(YEAR(MarDim1+24)=AnnéeCalendrier,MONTH(MarDim1+24)=3),MarDim1+24,""),IF(AND(YEAR(MarDim1+31)=AnnéeCalendrier,MONTH(MarDim1+31)=3),MarDim1+31,""))</f>
        <v>46477</v>
      </c>
      <c r="U12" s="5" t="str">
        <f>IF(DAY(MarDim1)=1,IF(AND(YEAR(MarDim1+25)=AnnéeCalendrier,MONTH(MarDim1+25)=3),MarDim1+25,""),IF(AND(YEAR(MarDim1+32)=AnnéeCalendrier,MONTH(MarDim1+32)=3),MarDim1+32,""))</f>
        <v/>
      </c>
      <c r="V12" s="5" t="str">
        <f>IF(DAY(MarDim1)=1,IF(AND(YEAR(MarDim1+26)=AnnéeCalendrier,MONTH(MarDim1+26)=3),MarDim1+26,""),IF(AND(YEAR(MarDim1+33)=AnnéeCalendrier,MONTH(MarDim1+33)=3),MarDim1+33,""))</f>
        <v/>
      </c>
      <c r="W12" s="5" t="str">
        <f>IF(DAY(MarDim1)=1,IF(AND(YEAR(MarDim1+27)=AnnéeCalendrier,MONTH(MarDim1+27)=3),MarDim1+27,""),IF(AND(YEAR(MarDim1+34)=AnnéeCalendrier,MONTH(MarDim1+34)=3),MarDim1+34,""))</f>
        <v/>
      </c>
      <c r="X12" s="5" t="str">
        <f>IF(DAY(MarDim1)=1,IF(AND(YEAR(MarDim1+28)=AnnéeCalendrier,MONTH(MarDim1+28)=3),MarDim1+28,""),IF(AND(YEAR(MarDim1+35)=AnnéeCalendrier,MONTH(MarDim1+35)=3),MarDim1+35,""))</f>
        <v/>
      </c>
    </row>
    <row r="13" spans="1:29" ht="36" customHeight="1" x14ac:dyDescent="0.25">
      <c r="B13" s="5" t="str">
        <f>IF(DAY(JanDim1)=1,IF(AND(YEAR(JanDim1+29)=AnnéeCalendrier,MONTH(JanDim1+29)=1),JanDim1+29,""),IF(AND(YEAR(JanDim1+36)=AnnéeCalendrier,MONTH(JanDim1+36)=1),JanDim1+36,""))</f>
        <v/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35" t="s">
        <v>3</v>
      </c>
      <c r="C15" s="35"/>
      <c r="D15" s="35"/>
      <c r="E15" s="35"/>
      <c r="F15" s="35"/>
      <c r="G15" s="35"/>
      <c r="H15" s="35"/>
      <c r="J15" s="35" t="s">
        <v>13</v>
      </c>
      <c r="K15" s="35"/>
      <c r="L15" s="35"/>
      <c r="M15" s="35"/>
      <c r="N15" s="35"/>
      <c r="O15" s="35"/>
      <c r="P15" s="35"/>
      <c r="R15" s="35" t="s">
        <v>17</v>
      </c>
      <c r="S15" s="35"/>
      <c r="T15" s="35"/>
      <c r="U15" s="35"/>
      <c r="V15" s="35"/>
      <c r="W15" s="35"/>
      <c r="X15" s="35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 t="str">
        <f>IF(DAY(AvrDim1)=1,"",IF(AND(YEAR(AvrDim1+2)=AnnéeCalendrier,MONTH(AvrDim1+2)=4),AvrDim1+2,""))</f>
        <v/>
      </c>
      <c r="D17" s="5" t="str">
        <f>IF(DAY(AvrDim1)=1,"",IF(AND(YEAR(AvrDim1+3)=AnnéeCalendrier,MONTH(AvrDim1+3)=4),AvrDim1+3,""))</f>
        <v/>
      </c>
      <c r="E17" s="5">
        <f>IF(DAY(AvrDim1)=1,"",IF(AND(YEAR(AvrDim1+4)=AnnéeCalendrier,MONTH(AvrDim1+4)=4),AvrDim1+4,""))</f>
        <v>46478</v>
      </c>
      <c r="F17" s="5">
        <f>IF(DAY(AvrDim1)=1,"",IF(AND(YEAR(AvrDim1+5)=AnnéeCalendrier,MONTH(AvrDim1+5)=4),AvrDim1+5,""))</f>
        <v>46479</v>
      </c>
      <c r="G17" s="5">
        <f>IF(DAY(AvrDim1)=1,"",IF(AND(YEAR(AvrDim1+6)=AnnéeCalendrier,MONTH(AvrDim1+6)=4),AvrDim1+6,""))</f>
        <v>46480</v>
      </c>
      <c r="H17" s="7">
        <f>IF(DAY(AvrDim1)=1,IF(AND(YEAR(AvrDim1)=AnnéeCalendrier,MONTH(AvrDim1)=4),AvrDim1,""),IF(AND(YEAR(AvrDim1+7)=AnnéeCalendrier,MONTH(AvrDim1+7)=4),AvrDim1+7,""))</f>
        <v>46481</v>
      </c>
      <c r="I17" s="4"/>
      <c r="J17" s="6" t="str">
        <f>IF(DAY(MaiDim1)=1,"",IF(AND(YEAR(MaiDim1+1)=AnnéeCalendrier,MONTH(MaiDim1+1)=5),MaiDim1+1,""))</f>
        <v/>
      </c>
      <c r="K17" s="5" t="str">
        <f>IF(DAY(MaiDim1)=1,"",IF(AND(YEAR(MaiDim1+2)=AnnéeCalendrier,MONTH(MaiDim1+2)=5),MaiDim1+2,""))</f>
        <v/>
      </c>
      <c r="L17" s="5" t="str">
        <f>IF(DAY(MaiDim1)=1,"",IF(AND(YEAR(MaiDim1+3)=AnnéeCalendrier,MONTH(MaiDim1+3)=5),MaiDim1+3,""))</f>
        <v/>
      </c>
      <c r="M17" s="5" t="str">
        <f>IF(DAY(MaiDim1)=1,"",IF(AND(YEAR(MaiDim1+4)=AnnéeCalendrier,MONTH(MaiDim1+4)=5),MaiDim1+4,""))</f>
        <v/>
      </c>
      <c r="N17" s="5" t="str">
        <f>IF(DAY(MaiDim1)=1,"",IF(AND(YEAR(MaiDim1+5)=AnnéeCalendrier,MONTH(MaiDim1+5)=5),MaiDim1+5,""))</f>
        <v/>
      </c>
      <c r="O17" s="5">
        <f>IF(DAY(MaiDim1)=1,"",IF(AND(YEAR(MaiDim1+6)=AnnéeCalendrier,MONTH(MaiDim1+6)=5),MaiDim1+6,""))</f>
        <v>46508</v>
      </c>
      <c r="P17" s="7">
        <f>IF(DAY(MaiDim1)=1,IF(AND(YEAR(MaiDim1)=AnnéeCalendrier,MONTH(MaiDim1)=5),MaiDim1,""),IF(AND(YEAR(MaiDim1+7)=AnnéeCalendrier,MONTH(MaiDim1+7)=5),MaiDim1+7,""))</f>
        <v>46509</v>
      </c>
      <c r="Q17" s="4"/>
      <c r="R17" s="6" t="str">
        <f>IF(DAY(JunDim1)=1,"",IF(AND(YEAR(JunDim1+1)=AnnéeCalendrier,MONTH(JunDim1+1)=6),JunDim1+1,""))</f>
        <v/>
      </c>
      <c r="S17" s="5">
        <f>IF(DAY(JunDim1)=1,"",IF(AND(YEAR(JunDim1+2)=AnnéeCalendrier,MONTH(JunDim1+2)=6),JunDim1+2,""))</f>
        <v>46539</v>
      </c>
      <c r="T17" s="5">
        <f>IF(DAY(JunDim1)=1,"",IF(AND(YEAR(JunDim1+3)=AnnéeCalendrier,MONTH(JunDim1+3)=6),JunDim1+3,""))</f>
        <v>46540</v>
      </c>
      <c r="U17" s="5">
        <f>IF(DAY(JunDim1)=1,"",IF(AND(YEAR(JunDim1+4)=AnnéeCalendrier,MONTH(JunDim1+4)=6),JunDim1+4,""))</f>
        <v>46541</v>
      </c>
      <c r="V17" s="5">
        <f>IF(DAY(JunDim1)=1,"",IF(AND(YEAR(JunDim1+5)=AnnéeCalendrier,MONTH(JunDim1+5)=6),JunDim1+5,""))</f>
        <v>46542</v>
      </c>
      <c r="W17" s="5">
        <f>IF(DAY(JunDim1)=1,"",IF(AND(YEAR(JunDim1+6)=AnnéeCalendrier,MONTH(JunDim1+6)=6),JunDim1+6,""))</f>
        <v>46543</v>
      </c>
      <c r="X17" s="7">
        <f>IF(DAY(JunDim1)=1,IF(AND(YEAR(JunDim1)=AnnéeCalendrier,MONTH(JunDim1)=6),JunDim1,""),IF(AND(YEAR(JunDim1+7)=AnnéeCalendrier,MONTH(JunDim1+7)=6),JunDim1+7,""))</f>
        <v>46544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46482</v>
      </c>
      <c r="C18" s="5">
        <f>IF(DAY(AvrDim1)=1,IF(AND(YEAR(AvrDim1+2)=AnnéeCalendrier,MONTH(AvrDim1+2)=4),AvrDim1+2,""),IF(AND(YEAR(AvrDim1+9)=AnnéeCalendrier,MONTH(AvrDim1+9)=4),AvrDim1+9,""))</f>
        <v>46483</v>
      </c>
      <c r="D18" s="5">
        <f>IF(DAY(AvrDim1)=1,IF(AND(YEAR(AvrDim1+3)=AnnéeCalendrier,MONTH(AvrDim1+3)=4),AvrDim1+3,""),IF(AND(YEAR(AvrDim1+10)=AnnéeCalendrier,MONTH(AvrDim1+10)=4),AvrDim1+10,""))</f>
        <v>46484</v>
      </c>
      <c r="E18" s="5">
        <f>IF(DAY(AvrDim1)=1,IF(AND(YEAR(AvrDim1+4)=AnnéeCalendrier,MONTH(AvrDim1+4)=4),AvrDim1+4,""),IF(AND(YEAR(AvrDim1+11)=AnnéeCalendrier,MONTH(AvrDim1+11)=4),AvrDim1+11,""))</f>
        <v>46485</v>
      </c>
      <c r="F18" s="5">
        <f>IF(DAY(AvrDim1)=1,IF(AND(YEAR(AvrDim1+5)=AnnéeCalendrier,MONTH(AvrDim1+5)=4),AvrDim1+5,""),IF(AND(YEAR(AvrDim1+12)=AnnéeCalendrier,MONTH(AvrDim1+12)=4),AvrDim1+12,""))</f>
        <v>46486</v>
      </c>
      <c r="G18" s="5">
        <f>IF(DAY(AvrDim1)=1,IF(AND(YEAR(AvrDim1+6)=AnnéeCalendrier,MONTH(AvrDim1+6)=4),AvrDim1+6,""),IF(AND(YEAR(AvrDim1+13)=AnnéeCalendrier,MONTH(AvrDim1+13)=4),AvrDim1+13,""))</f>
        <v>46487</v>
      </c>
      <c r="H18" s="7">
        <f>IF(DAY(AvrDim1)=1,IF(AND(YEAR(AvrDim1+7)=AnnéeCalendrier,MONTH(AvrDim1+7)=4),AvrDim1+7,""),IF(AND(YEAR(AvrDim1+14)=AnnéeCalendrier,MONTH(AvrDim1+14)=4),AvrDim1+14,""))</f>
        <v>46488</v>
      </c>
      <c r="I18" s="4"/>
      <c r="J18" s="6">
        <f>IF(DAY(MaiDim1)=1,IF(AND(YEAR(MaiDim1+1)=AnnéeCalendrier,MONTH(MaiDim1+1)=5),MaiDim1+1,""),IF(AND(YEAR(MaiDim1+8)=AnnéeCalendrier,MONTH(MaiDim1+8)=5),MaiDim1+8,""))</f>
        <v>46510</v>
      </c>
      <c r="K18" s="5">
        <f>IF(DAY(MaiDim1)=1,IF(AND(YEAR(MaiDim1+2)=AnnéeCalendrier,MONTH(MaiDim1+2)=5),MaiDim1+2,""),IF(AND(YEAR(MaiDim1+9)=AnnéeCalendrier,MONTH(MaiDim1+9)=5),MaiDim1+9,""))</f>
        <v>46511</v>
      </c>
      <c r="L18" s="5">
        <f>IF(DAY(MaiDim1)=1,IF(AND(YEAR(MaiDim1+3)=AnnéeCalendrier,MONTH(MaiDim1+3)=5),MaiDim1+3,""),IF(AND(YEAR(MaiDim1+10)=AnnéeCalendrier,MONTH(MaiDim1+10)=5),MaiDim1+10,""))</f>
        <v>46512</v>
      </c>
      <c r="M18" s="5">
        <f>IF(DAY(MaiDim1)=1,IF(AND(YEAR(MaiDim1+4)=AnnéeCalendrier,MONTH(MaiDim1+4)=5),MaiDim1+4,""),IF(AND(YEAR(MaiDim1+11)=AnnéeCalendrier,MONTH(MaiDim1+11)=5),MaiDim1+11,""))</f>
        <v>46513</v>
      </c>
      <c r="N18" s="5">
        <f>IF(DAY(MaiDim1)=1,IF(AND(YEAR(MaiDim1+5)=AnnéeCalendrier,MONTH(MaiDim1+5)=5),MaiDim1+5,""),IF(AND(YEAR(MaiDim1+12)=AnnéeCalendrier,MONTH(MaiDim1+12)=5),MaiDim1+12,""))</f>
        <v>46514</v>
      </c>
      <c r="O18" s="5">
        <f>IF(DAY(MaiDim1)=1,IF(AND(YEAR(MaiDim1+6)=AnnéeCalendrier,MONTH(MaiDim1+6)=5),MaiDim1+6,""),IF(AND(YEAR(MaiDim1+13)=AnnéeCalendrier,MONTH(MaiDim1+13)=5),MaiDim1+13,""))</f>
        <v>46515</v>
      </c>
      <c r="P18" s="7">
        <f>IF(DAY(MaiDim1)=1,IF(AND(YEAR(MaiDim1+7)=AnnéeCalendrier,MONTH(MaiDim1+7)=5),MaiDim1+7,""),IF(AND(YEAR(MaiDim1+14)=AnnéeCalendrier,MONTH(MaiDim1+14)=5),MaiDim1+14,""))</f>
        <v>46516</v>
      </c>
      <c r="Q18" s="4"/>
      <c r="R18" s="6">
        <f>IF(DAY(JunDim1)=1,IF(AND(YEAR(JunDim1+1)=AnnéeCalendrier,MONTH(JunDim1+1)=6),JunDim1+1,""),IF(AND(YEAR(JunDim1+8)=AnnéeCalendrier,MONTH(JunDim1+8)=6),JunDim1+8,""))</f>
        <v>46545</v>
      </c>
      <c r="S18" s="5">
        <f>IF(DAY(JunDim1)=1,IF(AND(YEAR(JunDim1+2)=AnnéeCalendrier,MONTH(JunDim1+2)=6),JunDim1+2,""),IF(AND(YEAR(JunDim1+9)=AnnéeCalendrier,MONTH(JunDim1+9)=6),JunDim1+9,""))</f>
        <v>46546</v>
      </c>
      <c r="T18" s="5">
        <f>IF(DAY(JunDim1)=1,IF(AND(YEAR(JunDim1+3)=AnnéeCalendrier,MONTH(JunDim1+3)=6),JunDim1+3,""),IF(AND(YEAR(JunDim1+10)=AnnéeCalendrier,MONTH(JunDim1+10)=6),JunDim1+10,""))</f>
        <v>46547</v>
      </c>
      <c r="U18" s="5">
        <f>IF(DAY(JunDim1)=1,IF(AND(YEAR(JunDim1+4)=AnnéeCalendrier,MONTH(JunDim1+4)=6),JunDim1+4,""),IF(AND(YEAR(JunDim1+11)=AnnéeCalendrier,MONTH(JunDim1+11)=6),JunDim1+11,""))</f>
        <v>46548</v>
      </c>
      <c r="V18" s="5">
        <f>IF(DAY(JunDim1)=1,IF(AND(YEAR(JunDim1+5)=AnnéeCalendrier,MONTH(JunDim1+5)=6),JunDim1+5,""),IF(AND(YEAR(JunDim1+12)=AnnéeCalendrier,MONTH(JunDim1+12)=6),JunDim1+12,""))</f>
        <v>46549</v>
      </c>
      <c r="W18" s="5">
        <f>IF(DAY(JunDim1)=1,IF(AND(YEAR(JunDim1+6)=AnnéeCalendrier,MONTH(JunDim1+6)=6),JunDim1+6,""),IF(AND(YEAR(JunDim1+13)=AnnéeCalendrier,MONTH(JunDim1+13)=6),JunDim1+13,""))</f>
        <v>46550</v>
      </c>
      <c r="X18" s="7">
        <f>IF(DAY(JunDim1)=1,IF(AND(YEAR(JunDim1+7)=AnnéeCalendrier,MONTH(JunDim1+7)=6),JunDim1+7,""),IF(AND(YEAR(JunDim1+14)=AnnéeCalendrier,MONTH(JunDim1+14)=6),JunDim1+14,""))</f>
        <v>46551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46489</v>
      </c>
      <c r="C19" s="5">
        <f>IF(DAY(AvrDim1)=1,IF(AND(YEAR(AvrDim1+9)=AnnéeCalendrier,MONTH(AvrDim1+9)=4),AvrDim1+9,""),IF(AND(YEAR(AvrDim1+16)=AnnéeCalendrier,MONTH(AvrDim1+16)=4),AvrDim1+16,""))</f>
        <v>46490</v>
      </c>
      <c r="D19" s="5">
        <f>IF(DAY(AvrDim1)=1,IF(AND(YEAR(AvrDim1+10)=AnnéeCalendrier,MONTH(AvrDim1+10)=4),AvrDim1+10,""),IF(AND(YEAR(AvrDim1+17)=AnnéeCalendrier,MONTH(AvrDim1+17)=4),AvrDim1+17,""))</f>
        <v>46491</v>
      </c>
      <c r="E19" s="5">
        <f>IF(DAY(AvrDim1)=1,IF(AND(YEAR(AvrDim1+11)=AnnéeCalendrier,MONTH(AvrDim1+11)=4),AvrDim1+11,""),IF(AND(YEAR(AvrDim1+18)=AnnéeCalendrier,MONTH(AvrDim1+18)=4),AvrDim1+18,""))</f>
        <v>46492</v>
      </c>
      <c r="F19" s="5">
        <f>IF(DAY(AvrDim1)=1,IF(AND(YEAR(AvrDim1+12)=AnnéeCalendrier,MONTH(AvrDim1+12)=4),AvrDim1+12,""),IF(AND(YEAR(AvrDim1+19)=AnnéeCalendrier,MONTH(AvrDim1+19)=4),AvrDim1+19,""))</f>
        <v>46493</v>
      </c>
      <c r="G19" s="5">
        <f>IF(DAY(AvrDim1)=1,IF(AND(YEAR(AvrDim1+13)=AnnéeCalendrier,MONTH(AvrDim1+13)=4),AvrDim1+13,""),IF(AND(YEAR(AvrDim1+20)=AnnéeCalendrier,MONTH(AvrDim1+20)=4),AvrDim1+20,""))</f>
        <v>46494</v>
      </c>
      <c r="H19" s="7">
        <f>IF(DAY(AvrDim1)=1,IF(AND(YEAR(AvrDim1+14)=AnnéeCalendrier,MONTH(AvrDim1+14)=4),AvrDim1+14,""),IF(AND(YEAR(AvrDim1+21)=AnnéeCalendrier,MONTH(AvrDim1+21)=4),AvrDim1+21,""))</f>
        <v>46495</v>
      </c>
      <c r="I19" s="4"/>
      <c r="J19" s="6">
        <f>IF(DAY(MaiDim1)=1,IF(AND(YEAR(MaiDim1+8)=AnnéeCalendrier,MONTH(MaiDim1+8)=5),MaiDim1+8,""),IF(AND(YEAR(MaiDim1+15)=AnnéeCalendrier,MONTH(MaiDim1+15)=5),MaiDim1+15,""))</f>
        <v>46517</v>
      </c>
      <c r="K19" s="5">
        <f>IF(DAY(MaiDim1)=1,IF(AND(YEAR(MaiDim1+9)=AnnéeCalendrier,MONTH(MaiDim1+9)=5),MaiDim1+9,""),IF(AND(YEAR(MaiDim1+16)=AnnéeCalendrier,MONTH(MaiDim1+16)=5),MaiDim1+16,""))</f>
        <v>46518</v>
      </c>
      <c r="L19" s="5">
        <f>IF(DAY(MaiDim1)=1,IF(AND(YEAR(MaiDim1+10)=AnnéeCalendrier,MONTH(MaiDim1+10)=5),MaiDim1+10,""),IF(AND(YEAR(MaiDim1+17)=AnnéeCalendrier,MONTH(MaiDim1+17)=5),MaiDim1+17,""))</f>
        <v>46519</v>
      </c>
      <c r="M19" s="5">
        <f>IF(DAY(MaiDim1)=1,IF(AND(YEAR(MaiDim1+11)=AnnéeCalendrier,MONTH(MaiDim1+11)=5),MaiDim1+11,""),IF(AND(YEAR(MaiDim1+18)=AnnéeCalendrier,MONTH(MaiDim1+18)=5),MaiDim1+18,""))</f>
        <v>46520</v>
      </c>
      <c r="N19" s="5">
        <f>IF(DAY(MaiDim1)=1,IF(AND(YEAR(MaiDim1+12)=AnnéeCalendrier,MONTH(MaiDim1+12)=5),MaiDim1+12,""),IF(AND(YEAR(MaiDim1+19)=AnnéeCalendrier,MONTH(MaiDim1+19)=5),MaiDim1+19,""))</f>
        <v>46521</v>
      </c>
      <c r="O19" s="5">
        <f>IF(DAY(MaiDim1)=1,IF(AND(YEAR(MaiDim1+13)=AnnéeCalendrier,MONTH(MaiDim1+13)=5),MaiDim1+13,""),IF(AND(YEAR(MaiDim1+20)=AnnéeCalendrier,MONTH(MaiDim1+20)=5),MaiDim1+20,""))</f>
        <v>46522</v>
      </c>
      <c r="P19" s="7">
        <f>IF(DAY(MaiDim1)=1,IF(AND(YEAR(MaiDim1+14)=AnnéeCalendrier,MONTH(MaiDim1+14)=5),MaiDim1+14,""),IF(AND(YEAR(MaiDim1+21)=AnnéeCalendrier,MONTH(MaiDim1+21)=5),MaiDim1+21,""))</f>
        <v>46523</v>
      </c>
      <c r="Q19" s="4"/>
      <c r="R19" s="6">
        <f>IF(DAY(JunDim1)=1,IF(AND(YEAR(JunDim1+8)=AnnéeCalendrier,MONTH(JunDim1+8)=6),JunDim1+8,""),IF(AND(YEAR(JunDim1+15)=AnnéeCalendrier,MONTH(JunDim1+15)=6),JunDim1+15,""))</f>
        <v>46552</v>
      </c>
      <c r="S19" s="5">
        <f>IF(DAY(JunDim1)=1,IF(AND(YEAR(JunDim1+9)=AnnéeCalendrier,MONTH(JunDim1+9)=6),JunDim1+9,""),IF(AND(YEAR(JunDim1+16)=AnnéeCalendrier,MONTH(JunDim1+16)=6),JunDim1+16,""))</f>
        <v>46553</v>
      </c>
      <c r="T19" s="5">
        <f>IF(DAY(JunDim1)=1,IF(AND(YEAR(JunDim1+10)=AnnéeCalendrier,MONTH(JunDim1+10)=6),JunDim1+10,""),IF(AND(YEAR(JunDim1+17)=AnnéeCalendrier,MONTH(JunDim1+17)=6),JunDim1+17,""))</f>
        <v>46554</v>
      </c>
      <c r="U19" s="5">
        <f>IF(DAY(JunDim1)=1,IF(AND(YEAR(JunDim1+11)=AnnéeCalendrier,MONTH(JunDim1+11)=6),JunDim1+11,""),IF(AND(YEAR(JunDim1+18)=AnnéeCalendrier,MONTH(JunDim1+18)=6),JunDim1+18,""))</f>
        <v>46555</v>
      </c>
      <c r="V19" s="5">
        <f>IF(DAY(JunDim1)=1,IF(AND(YEAR(JunDim1+12)=AnnéeCalendrier,MONTH(JunDim1+12)=6),JunDim1+12,""),IF(AND(YEAR(JunDim1+19)=AnnéeCalendrier,MONTH(JunDim1+19)=6),JunDim1+19,""))</f>
        <v>46556</v>
      </c>
      <c r="W19" s="5">
        <f>IF(DAY(JunDim1)=1,IF(AND(YEAR(JunDim1+13)=AnnéeCalendrier,MONTH(JunDim1+13)=6),JunDim1+13,""),IF(AND(YEAR(JunDim1+20)=AnnéeCalendrier,MONTH(JunDim1+20)=6),JunDim1+20,""))</f>
        <v>46557</v>
      </c>
      <c r="X19" s="7">
        <f>IF(DAY(JunDim1)=1,IF(AND(YEAR(JunDim1+14)=AnnéeCalendrier,MONTH(JunDim1+14)=6),JunDim1+14,""),IF(AND(YEAR(JunDim1+21)=AnnéeCalendrier,MONTH(JunDim1+21)=6),JunDim1+21,""))</f>
        <v>46558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46496</v>
      </c>
      <c r="C20" s="5">
        <f>IF(DAY(AvrDim1)=1,IF(AND(YEAR(AvrDim1+16)=AnnéeCalendrier,MONTH(AvrDim1+16)=4),AvrDim1+16,""),IF(AND(YEAR(AvrDim1+23)=AnnéeCalendrier,MONTH(AvrDim1+23)=4),AvrDim1+23,""))</f>
        <v>46497</v>
      </c>
      <c r="D20" s="5">
        <f>IF(DAY(AvrDim1)=1,IF(AND(YEAR(AvrDim1+17)=AnnéeCalendrier,MONTH(AvrDim1+17)=4),AvrDim1+17,""),IF(AND(YEAR(AvrDim1+24)=AnnéeCalendrier,MONTH(AvrDim1+24)=4),AvrDim1+24,""))</f>
        <v>46498</v>
      </c>
      <c r="E20" s="5">
        <f>IF(DAY(AvrDim1)=1,IF(AND(YEAR(AvrDim1+18)=AnnéeCalendrier,MONTH(AvrDim1+18)=4),AvrDim1+18,""),IF(AND(YEAR(AvrDim1+25)=AnnéeCalendrier,MONTH(AvrDim1+25)=4),AvrDim1+25,""))</f>
        <v>46499</v>
      </c>
      <c r="F20" s="5">
        <f>IF(DAY(AvrDim1)=1,IF(AND(YEAR(AvrDim1+19)=AnnéeCalendrier,MONTH(AvrDim1+19)=4),AvrDim1+19,""),IF(AND(YEAR(AvrDim1+26)=AnnéeCalendrier,MONTH(AvrDim1+26)=4),AvrDim1+26,""))</f>
        <v>46500</v>
      </c>
      <c r="G20" s="5">
        <f>IF(DAY(AvrDim1)=1,IF(AND(YEAR(AvrDim1+20)=AnnéeCalendrier,MONTH(AvrDim1+20)=4),AvrDim1+20,""),IF(AND(YEAR(AvrDim1+27)=AnnéeCalendrier,MONTH(AvrDim1+27)=4),AvrDim1+27,""))</f>
        <v>46501</v>
      </c>
      <c r="H20" s="7">
        <f>IF(DAY(AvrDim1)=1,IF(AND(YEAR(AvrDim1+21)=AnnéeCalendrier,MONTH(AvrDim1+21)=4),AvrDim1+21,""),IF(AND(YEAR(AvrDim1+28)=AnnéeCalendrier,MONTH(AvrDim1+28)=4),AvrDim1+28,""))</f>
        <v>46502</v>
      </c>
      <c r="I20" s="4"/>
      <c r="J20" s="6">
        <f>IF(DAY(MaiDim1)=1,IF(AND(YEAR(MaiDim1+15)=AnnéeCalendrier,MONTH(MaiDim1+15)=5),MaiDim1+15,""),IF(AND(YEAR(MaiDim1+22)=AnnéeCalendrier,MONTH(MaiDim1+22)=5),MaiDim1+22,""))</f>
        <v>46524</v>
      </c>
      <c r="K20" s="5">
        <f>IF(DAY(MaiDim1)=1,IF(AND(YEAR(MaiDim1+16)=AnnéeCalendrier,MONTH(MaiDim1+16)=5),MaiDim1+16,""),IF(AND(YEAR(MaiDim1+23)=AnnéeCalendrier,MONTH(MaiDim1+23)=5),MaiDim1+23,""))</f>
        <v>46525</v>
      </c>
      <c r="L20" s="5">
        <f>IF(DAY(MaiDim1)=1,IF(AND(YEAR(MaiDim1+17)=AnnéeCalendrier,MONTH(MaiDim1+17)=5),MaiDim1+17,""),IF(AND(YEAR(MaiDim1+24)=AnnéeCalendrier,MONTH(MaiDim1+24)=5),MaiDim1+24,""))</f>
        <v>46526</v>
      </c>
      <c r="M20" s="5">
        <f>IF(DAY(MaiDim1)=1,IF(AND(YEAR(MaiDim1+18)=AnnéeCalendrier,MONTH(MaiDim1+18)=5),MaiDim1+18,""),IF(AND(YEAR(MaiDim1+25)=AnnéeCalendrier,MONTH(MaiDim1+25)=5),MaiDim1+25,""))</f>
        <v>46527</v>
      </c>
      <c r="N20" s="5">
        <f>IF(DAY(MaiDim1)=1,IF(AND(YEAR(MaiDim1+19)=AnnéeCalendrier,MONTH(MaiDim1+19)=5),MaiDim1+19,""),IF(AND(YEAR(MaiDim1+26)=AnnéeCalendrier,MONTH(MaiDim1+26)=5),MaiDim1+26,""))</f>
        <v>46528</v>
      </c>
      <c r="O20" s="5">
        <f>IF(DAY(MaiDim1)=1,IF(AND(YEAR(MaiDim1+20)=AnnéeCalendrier,MONTH(MaiDim1+20)=5),MaiDim1+20,""),IF(AND(YEAR(MaiDim1+27)=AnnéeCalendrier,MONTH(MaiDim1+27)=5),MaiDim1+27,""))</f>
        <v>46529</v>
      </c>
      <c r="P20" s="7">
        <f>IF(DAY(MaiDim1)=1,IF(AND(YEAR(MaiDim1+21)=AnnéeCalendrier,MONTH(MaiDim1+21)=5),MaiDim1+21,""),IF(AND(YEAR(MaiDim1+28)=AnnéeCalendrier,MONTH(MaiDim1+28)=5),MaiDim1+28,""))</f>
        <v>46530</v>
      </c>
      <c r="Q20" s="4"/>
      <c r="R20" s="6">
        <f>IF(DAY(JunDim1)=1,IF(AND(YEAR(JunDim1+15)=AnnéeCalendrier,MONTH(JunDim1+15)=6),JunDim1+15,""),IF(AND(YEAR(JunDim1+22)=AnnéeCalendrier,MONTH(JunDim1+22)=6),JunDim1+22,""))</f>
        <v>46559</v>
      </c>
      <c r="S20" s="5">
        <f>IF(DAY(JunDim1)=1,IF(AND(YEAR(JunDim1+16)=AnnéeCalendrier,MONTH(JunDim1+16)=6),JunDim1+16,""),IF(AND(YEAR(JunDim1+23)=AnnéeCalendrier,MONTH(JunDim1+23)=6),JunDim1+23,""))</f>
        <v>46560</v>
      </c>
      <c r="T20" s="5">
        <f>IF(DAY(JunDim1)=1,IF(AND(YEAR(JunDim1+17)=AnnéeCalendrier,MONTH(JunDim1+17)=6),JunDim1+17,""),IF(AND(YEAR(JunDim1+24)=AnnéeCalendrier,MONTH(JunDim1+24)=6),JunDim1+24,""))</f>
        <v>46561</v>
      </c>
      <c r="U20" s="5">
        <f>IF(DAY(JunDim1)=1,IF(AND(YEAR(JunDim1+18)=AnnéeCalendrier,MONTH(JunDim1+18)=6),JunDim1+18,""),IF(AND(YEAR(JunDim1+25)=AnnéeCalendrier,MONTH(JunDim1+25)=6),JunDim1+25,""))</f>
        <v>46562</v>
      </c>
      <c r="V20" s="5">
        <f>IF(DAY(JunDim1)=1,IF(AND(YEAR(JunDim1+19)=AnnéeCalendrier,MONTH(JunDim1+19)=6),JunDim1+19,""),IF(AND(YEAR(JunDim1+26)=AnnéeCalendrier,MONTH(JunDim1+26)=6),JunDim1+26,""))</f>
        <v>46563</v>
      </c>
      <c r="W20" s="5">
        <f>IF(DAY(JunDim1)=1,IF(AND(YEAR(JunDim1+20)=AnnéeCalendrier,MONTH(JunDim1+20)=6),JunDim1+20,""),IF(AND(YEAR(JunDim1+27)=AnnéeCalendrier,MONTH(JunDim1+27)=6),JunDim1+27,""))</f>
        <v>46564</v>
      </c>
      <c r="X20" s="7">
        <f>IF(DAY(JunDim1)=1,IF(AND(YEAR(JunDim1+21)=AnnéeCalendrier,MONTH(JunDim1+21)=6),JunDim1+21,""),IF(AND(YEAR(JunDim1+28)=AnnéeCalendrier,MONTH(JunDim1+28)=6),JunDim1+28,""))</f>
        <v>46565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46503</v>
      </c>
      <c r="C21" s="5">
        <f>IF(DAY(AvrDim1)=1,IF(AND(YEAR(AvrDim1+23)=AnnéeCalendrier,MONTH(AvrDim1+23)=4),AvrDim1+23,""),IF(AND(YEAR(AvrDim1+30)=AnnéeCalendrier,MONTH(AvrDim1+30)=4),AvrDim1+30,""))</f>
        <v>46504</v>
      </c>
      <c r="D21" s="5">
        <f>IF(DAY(AvrDim1)=1,IF(AND(YEAR(AvrDim1+24)=AnnéeCalendrier,MONTH(AvrDim1+24)=4),AvrDim1+24,""),IF(AND(YEAR(AvrDim1+31)=AnnéeCalendrier,MONTH(AvrDim1+31)=4),AvrDim1+31,""))</f>
        <v>46505</v>
      </c>
      <c r="E21" s="5">
        <f>IF(DAY(AvrDim1)=1,IF(AND(YEAR(AvrDim1+25)=AnnéeCalendrier,MONTH(AvrDim1+25)=4),AvrDim1+25,""),IF(AND(YEAR(AvrDim1+32)=AnnéeCalendrier,MONTH(AvrDim1+32)=4),AvrDim1+32,""))</f>
        <v>46506</v>
      </c>
      <c r="F21" s="5">
        <f>IF(DAY(AvrDim1)=1,IF(AND(YEAR(AvrDim1+26)=AnnéeCalendrier,MONTH(AvrDim1+26)=4),AvrDim1+26,""),IF(AND(YEAR(AvrDim1+33)=AnnéeCalendrier,MONTH(AvrDim1+33)=4),AvrDim1+33,""))</f>
        <v>46507</v>
      </c>
      <c r="G21" s="5" t="str">
        <f>IF(DAY(AvrDim1)=1,IF(AND(YEAR(AvrDim1+27)=AnnéeCalendrier,MONTH(AvrDim1+27)=4),AvrDim1+27,""),IF(AND(YEAR(AvrDim1+34)=AnnéeCalendrier,MONTH(AvrDim1+34)=4),AvrDim1+34,""))</f>
        <v/>
      </c>
      <c r="H21" s="7" t="str">
        <f>IF(DAY(AvrDim1)=1,IF(AND(YEAR(AvrDim1+28)=AnnéeCalendrier,MONTH(AvrDim1+28)=4),AvrDim1+28,""),IF(AND(YEAR(AvrDim1+35)=AnnéeCalendrier,MONTH(AvrDim1+35)=4),AvrDim1+35,""))</f>
        <v/>
      </c>
      <c r="I21" s="4"/>
      <c r="J21" s="6">
        <f>IF(DAY(MaiDim1)=1,IF(AND(YEAR(MaiDim1+22)=AnnéeCalendrier,MONTH(MaiDim1+22)=5),MaiDim1+22,""),IF(AND(YEAR(MaiDim1+29)=AnnéeCalendrier,MONTH(MaiDim1+29)=5),MaiDim1+29,""))</f>
        <v>46531</v>
      </c>
      <c r="K21" s="5">
        <f>IF(DAY(MaiDim1)=1,IF(AND(YEAR(MaiDim1+23)=AnnéeCalendrier,MONTH(MaiDim1+23)=5),MaiDim1+23,""),IF(AND(YEAR(MaiDim1+30)=AnnéeCalendrier,MONTH(MaiDim1+30)=5),MaiDim1+30,""))</f>
        <v>46532</v>
      </c>
      <c r="L21" s="5">
        <f>IF(DAY(MaiDim1)=1,IF(AND(YEAR(MaiDim1+24)=AnnéeCalendrier,MONTH(MaiDim1+24)=5),MaiDim1+24,""),IF(AND(YEAR(MaiDim1+31)=AnnéeCalendrier,MONTH(MaiDim1+31)=5),MaiDim1+31,""))</f>
        <v>46533</v>
      </c>
      <c r="M21" s="5">
        <f>IF(DAY(MaiDim1)=1,IF(AND(YEAR(MaiDim1+25)=AnnéeCalendrier,MONTH(MaiDim1+25)=5),MaiDim1+25,""),IF(AND(YEAR(MaiDim1+32)=AnnéeCalendrier,MONTH(MaiDim1+32)=5),MaiDim1+32,""))</f>
        <v>46534</v>
      </c>
      <c r="N21" s="5">
        <f>IF(DAY(MaiDim1)=1,IF(AND(YEAR(MaiDim1+26)=AnnéeCalendrier,MONTH(MaiDim1+26)=5),MaiDim1+26,""),IF(AND(YEAR(MaiDim1+33)=AnnéeCalendrier,MONTH(MaiDim1+33)=5),MaiDim1+33,""))</f>
        <v>46535</v>
      </c>
      <c r="O21" s="5">
        <f>IF(DAY(MaiDim1)=1,IF(AND(YEAR(MaiDim1+27)=AnnéeCalendrier,MONTH(MaiDim1+27)=5),MaiDim1+27,""),IF(AND(YEAR(MaiDim1+34)=AnnéeCalendrier,MONTH(MaiDim1+34)=5),MaiDim1+34,""))</f>
        <v>46536</v>
      </c>
      <c r="P21" s="7">
        <f>IF(DAY(MaiDim1)=1,IF(AND(YEAR(MaiDim1+28)=AnnéeCalendrier,MONTH(MaiDim1+28)=5),MaiDim1+28,""),IF(AND(YEAR(MaiDim1+35)=AnnéeCalendrier,MONTH(MaiDim1+35)=5),MaiDim1+35,""))</f>
        <v>46537</v>
      </c>
      <c r="Q21" s="4"/>
      <c r="R21" s="6">
        <f>IF(DAY(JunDim1)=1,IF(AND(YEAR(JunDim1+22)=AnnéeCalendrier,MONTH(JunDim1+22)=6),JunDim1+22,""),IF(AND(YEAR(JunDim1+29)=AnnéeCalendrier,MONTH(JunDim1+29)=6),JunDim1+29,""))</f>
        <v>46566</v>
      </c>
      <c r="S21" s="5">
        <f>IF(DAY(JunDim1)=1,IF(AND(YEAR(JunDim1+23)=AnnéeCalendrier,MONTH(JunDim1+23)=6),JunDim1+23,""),IF(AND(YEAR(JunDim1+30)=AnnéeCalendrier,MONTH(JunDim1+30)=6),JunDim1+30,""))</f>
        <v>46567</v>
      </c>
      <c r="T21" s="5">
        <f>IF(DAY(JunDim1)=1,IF(AND(YEAR(JunDim1+24)=AnnéeCalendrier,MONTH(JunDim1+24)=6),JunDim1+24,""),IF(AND(YEAR(JunDim1+31)=AnnéeCalendrier,MONTH(JunDim1+31)=6),JunDim1+31,""))</f>
        <v>46568</v>
      </c>
      <c r="U21" s="5" t="str">
        <f>IF(DAY(JunDim1)=1,IF(AND(YEAR(JunDim1+25)=AnnéeCalendrier,MONTH(JunDim1+25)=6),JunDim1+25,""),IF(AND(YEAR(JunDim1+32)=AnnéeCalendrier,MONTH(JunDim1+32)=6),JunDim1+32,""))</f>
        <v/>
      </c>
      <c r="V21" s="5" t="str">
        <f>IF(DAY(JunDim1)=1,IF(AND(YEAR(JunDim1+26)=AnnéeCalendrier,MONTH(JunDim1+26)=6),JunDim1+26,""),IF(AND(YEAR(JunDim1+33)=AnnéeCalendrier,MONTH(JunDim1+33)=6),JunDim1+33,""))</f>
        <v/>
      </c>
      <c r="W21" s="5" t="str">
        <f>IF(DAY(JunDim1)=1,IF(AND(YEAR(JunDim1+27)=AnnéeCalendrier,MONTH(JunDim1+27)=6),JunDim1+27,""),IF(AND(YEAR(JunDim1+34)=AnnéeCalendrier,MONTH(JunDim1+34)=6),JunDim1+34,""))</f>
        <v/>
      </c>
      <c r="X21" s="7" t="str">
        <f>IF(DAY(JunDim1)=1,IF(AND(YEAR(JunDim1+28)=AnnéeCalendrier,MONTH(JunDim1+28)=6),JunDim1+28,""),IF(AND(YEAR(JunDim1+35)=AnnéeCalendrier,MONTH(JunDim1+35)=6),JunDim1+35,""))</f>
        <v/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>
        <f>IF(DAY(MaiDim1)=1,IF(AND(YEAR(MaiDim1+29)=AnnéeCalendrier,MONTH(MaiDim1+29)=5),MaiDim1+29,""),IF(AND(YEAR(MaiDim1+36)=AnnéeCalendrier,MONTH(MaiDim1+36)=5),MaiDim1+36,""))</f>
        <v>46538</v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35" t="s">
        <v>4</v>
      </c>
      <c r="C24" s="35"/>
      <c r="D24" s="35"/>
      <c r="E24" s="35"/>
      <c r="F24" s="35"/>
      <c r="G24" s="35"/>
      <c r="H24" s="35"/>
      <c r="J24" s="35" t="s">
        <v>14</v>
      </c>
      <c r="K24" s="35"/>
      <c r="L24" s="35"/>
      <c r="M24" s="35"/>
      <c r="N24" s="35"/>
      <c r="O24" s="35"/>
      <c r="P24" s="35"/>
      <c r="R24" s="35" t="s">
        <v>18</v>
      </c>
      <c r="S24" s="35"/>
      <c r="T24" s="35"/>
      <c r="U24" s="35"/>
      <c r="V24" s="35"/>
      <c r="W24" s="35"/>
      <c r="X24" s="35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 t="str">
        <f>IF(DAY(JulDim1)=1,"",IF(AND(YEAR(JulDim1+2)=AnnéeCalendrier,MONTH(JulDim1+2)=7),JulDim1+2,""))</f>
        <v/>
      </c>
      <c r="D26" s="5" t="str">
        <f>IF(DAY(JulDim1)=1,"",IF(AND(YEAR(JulDim1+3)=AnnéeCalendrier,MONTH(JulDim1+3)=7),JulDim1+3,""))</f>
        <v/>
      </c>
      <c r="E26" s="5">
        <f>IF(DAY(JulDim1)=1,"",IF(AND(YEAR(JulDim1+4)=AnnéeCalendrier,MONTH(JulDim1+4)=7),JulDim1+4,""))</f>
        <v>46569</v>
      </c>
      <c r="F26" s="5">
        <f>IF(DAY(JulDim1)=1,"",IF(AND(YEAR(JulDim1+5)=AnnéeCalendrier,MONTH(JulDim1+5)=7),JulDim1+5,""))</f>
        <v>46570</v>
      </c>
      <c r="G26" s="5">
        <f>IF(DAY(JulDim1)=1,"",IF(AND(YEAR(JulDim1+6)=AnnéeCalendrier,MONTH(JulDim1+6)=7),JulDim1+6,""))</f>
        <v>46571</v>
      </c>
      <c r="H26" s="7">
        <f>IF(DAY(JulDim1)=1,IF(AND(YEAR(JulDim1)=AnnéeCalendrier,MONTH(JulDim1)=7),JulDim1,""),IF(AND(YEAR(JulDim1+7)=AnnéeCalendrier,MONTH(JulDim1+7)=7),JulDim1+7,""))</f>
        <v>46572</v>
      </c>
      <c r="J26" s="6" t="str">
        <f>IF(DAY(AouDim1)=1,"",IF(AND(YEAR(AouDim1+1)=AnnéeCalendrier,MONTH(AouDim1+1)=8),AouDim1+1,""))</f>
        <v/>
      </c>
      <c r="K26" s="5" t="str">
        <f>IF(DAY(AouDim1)=1,"",IF(AND(YEAR(AouDim1+2)=AnnéeCalendrier,MONTH(AouDim1+2)=8),AouDim1+2,""))</f>
        <v/>
      </c>
      <c r="L26" s="5" t="str">
        <f>IF(DAY(AouDim1)=1,"",IF(AND(YEAR(AouDim1+3)=AnnéeCalendrier,MONTH(AouDim1+3)=8),AouDim1+3,""))</f>
        <v/>
      </c>
      <c r="M26" s="5" t="str">
        <f>IF(DAY(AouDim1)=1,"",IF(AND(YEAR(AouDim1+4)=AnnéeCalendrier,MONTH(AouDim1+4)=8),AouDim1+4,""))</f>
        <v/>
      </c>
      <c r="N26" s="5" t="str">
        <f>IF(DAY(AouDim1)=1,"",IF(AND(YEAR(AouDim1+5)=AnnéeCalendrier,MONTH(AouDim1+5)=8),AouDim1+5,""))</f>
        <v/>
      </c>
      <c r="O26" s="5" t="str">
        <f>IF(DAY(AouDim1)=1,"",IF(AND(YEAR(AouDim1+6)=AnnéeCalendrier,MONTH(AouDim1+6)=8),AouDim1+6,""))</f>
        <v/>
      </c>
      <c r="P26" s="7">
        <f>IF(DAY(AouDim1)=1,IF(AND(YEAR(AouDim1)=AnnéeCalendrier,MONTH(AouDim1)=8),AouDim1,""),IF(AND(YEAR(AouDim1+7)=AnnéeCalendrier,MONTH(AouDim1+7)=8),AouDim1+7,""))</f>
        <v>46600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>
        <f>IF(DAY(SepDim1)=1,"",IF(AND(YEAR(SepDim1+3)=AnnéeCalendrier,MONTH(SepDim1+3)=9),SepDim1+3,""))</f>
        <v>46631</v>
      </c>
      <c r="U26" s="5">
        <f>IF(DAY(SepDim1)=1,"",IF(AND(YEAR(SepDim1+4)=AnnéeCalendrier,MONTH(SepDim1+4)=9),SepDim1+4,""))</f>
        <v>46632</v>
      </c>
      <c r="V26" s="5">
        <f>IF(DAY(SepDim1)=1,"",IF(AND(YEAR(SepDim1+5)=AnnéeCalendrier,MONTH(SepDim1+5)=9),SepDim1+5,""))</f>
        <v>46633</v>
      </c>
      <c r="W26" s="5">
        <f>IF(DAY(SepDim1)=1,"",IF(AND(YEAR(SepDim1+6)=AnnéeCalendrier,MONTH(SepDim1+6)=9),SepDim1+6,""))</f>
        <v>46634</v>
      </c>
      <c r="X26" s="7">
        <f>IF(DAY(SepDim1)=1,IF(AND(YEAR(SepDim1)=AnnéeCalendrier,MONTH(SepDim1)=9),SepDim1,""),IF(AND(YEAR(SepDim1+7)=AnnéeCalendrier,MONTH(SepDim1+7)=9),SepDim1+7,""))</f>
        <v>46635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46573</v>
      </c>
      <c r="C27" s="5">
        <f>IF(DAY(JulDim1)=1,IF(AND(YEAR(JulDim1+2)=AnnéeCalendrier,MONTH(JulDim1+2)=7),JulDim1+2,""),IF(AND(YEAR(JulDim1+9)=AnnéeCalendrier,MONTH(JulDim1+9)=7),JulDim1+9,""))</f>
        <v>46574</v>
      </c>
      <c r="D27" s="5">
        <f>IF(DAY(JulDim1)=1,IF(AND(YEAR(JulDim1+3)=AnnéeCalendrier,MONTH(JulDim1+3)=7),JulDim1+3,""),IF(AND(YEAR(JulDim1+10)=AnnéeCalendrier,MONTH(JulDim1+10)=7),JulDim1+10,""))</f>
        <v>46575</v>
      </c>
      <c r="E27" s="5">
        <f>IF(DAY(JulDim1)=1,IF(AND(YEAR(JulDim1+4)=AnnéeCalendrier,MONTH(JulDim1+4)=7),JulDim1+4,""),IF(AND(YEAR(JulDim1+11)=AnnéeCalendrier,MONTH(JulDim1+11)=7),JulDim1+11,""))</f>
        <v>46576</v>
      </c>
      <c r="F27" s="5">
        <f>IF(DAY(JulDim1)=1,IF(AND(YEAR(JulDim1+5)=AnnéeCalendrier,MONTH(JulDim1+5)=7),JulDim1+5,""),IF(AND(YEAR(JulDim1+12)=AnnéeCalendrier,MONTH(JulDim1+12)=7),JulDim1+12,""))</f>
        <v>46577</v>
      </c>
      <c r="G27" s="5">
        <f>IF(DAY(JulDim1)=1,IF(AND(YEAR(JulDim1+6)=AnnéeCalendrier,MONTH(JulDim1+6)=7),JulDim1+6,""),IF(AND(YEAR(JulDim1+13)=AnnéeCalendrier,MONTH(JulDim1+13)=7),JulDim1+13,""))</f>
        <v>46578</v>
      </c>
      <c r="H27" s="7">
        <f>IF(DAY(JulDim1)=1,IF(AND(YEAR(JulDim1+7)=AnnéeCalendrier,MONTH(JulDim1+7)=7),JulDim1+7,""),IF(AND(YEAR(JulDim1+14)=AnnéeCalendrier,MONTH(JulDim1+14)=7),JulDim1+14,""))</f>
        <v>46579</v>
      </c>
      <c r="J27" s="6">
        <f>IF(DAY(AouDim1)=1,IF(AND(YEAR(AouDim1+1)=AnnéeCalendrier,MONTH(AouDim1+1)=8),AouDim1+1,""),IF(AND(YEAR(AouDim1+8)=AnnéeCalendrier,MONTH(AouDim1+8)=8),AouDim1+8,""))</f>
        <v>46601</v>
      </c>
      <c r="K27" s="5">
        <f>IF(DAY(AouDim1)=1,IF(AND(YEAR(AouDim1+2)=AnnéeCalendrier,MONTH(AouDim1+2)=8),AouDim1+2,""),IF(AND(YEAR(AouDim1+9)=AnnéeCalendrier,MONTH(AouDim1+9)=8),AouDim1+9,""))</f>
        <v>46602</v>
      </c>
      <c r="L27" s="5">
        <f>IF(DAY(AouDim1)=1,IF(AND(YEAR(AouDim1+3)=AnnéeCalendrier,MONTH(AouDim1+3)=8),AouDim1+3,""),IF(AND(YEAR(AouDim1+10)=AnnéeCalendrier,MONTH(AouDim1+10)=8),AouDim1+10,""))</f>
        <v>46603</v>
      </c>
      <c r="M27" s="5">
        <f>IF(DAY(AouDim1)=1,IF(AND(YEAR(AouDim1+4)=AnnéeCalendrier,MONTH(AouDim1+4)=8),AouDim1+4,""),IF(AND(YEAR(AouDim1+11)=AnnéeCalendrier,MONTH(AouDim1+11)=8),AouDim1+11,""))</f>
        <v>46604</v>
      </c>
      <c r="N27" s="5">
        <f>IF(DAY(AouDim1)=1,IF(AND(YEAR(AouDim1+5)=AnnéeCalendrier,MONTH(AouDim1+5)=8),AouDim1+5,""),IF(AND(YEAR(AouDim1+12)=AnnéeCalendrier,MONTH(AouDim1+12)=8),AouDim1+12,""))</f>
        <v>46605</v>
      </c>
      <c r="O27" s="5">
        <f>IF(DAY(AouDim1)=1,IF(AND(YEAR(AouDim1+6)=AnnéeCalendrier,MONTH(AouDim1+6)=8),AouDim1+6,""),IF(AND(YEAR(AouDim1+13)=AnnéeCalendrier,MONTH(AouDim1+13)=8),AouDim1+13,""))</f>
        <v>46606</v>
      </c>
      <c r="P27" s="7">
        <f>IF(DAY(AouDim1)=1,IF(AND(YEAR(AouDim1+7)=AnnéeCalendrier,MONTH(AouDim1+7)=8),AouDim1+7,""),IF(AND(YEAR(AouDim1+14)=AnnéeCalendrier,MONTH(AouDim1+14)=8),AouDim1+14,""))</f>
        <v>46607</v>
      </c>
      <c r="Q27" s="1"/>
      <c r="R27" s="6">
        <f>IF(DAY(SepDim1)=1,IF(AND(YEAR(SepDim1+1)=AnnéeCalendrier,MONTH(SepDim1+1)=9),SepDim1+1,""),IF(AND(YEAR(SepDim1+8)=AnnéeCalendrier,MONTH(SepDim1+8)=9),SepDim1+8,""))</f>
        <v>46636</v>
      </c>
      <c r="S27" s="5">
        <f>IF(DAY(SepDim1)=1,IF(AND(YEAR(SepDim1+2)=AnnéeCalendrier,MONTH(SepDim1+2)=9),SepDim1+2,""),IF(AND(YEAR(SepDim1+9)=AnnéeCalendrier,MONTH(SepDim1+9)=9),SepDim1+9,""))</f>
        <v>46637</v>
      </c>
      <c r="T27" s="5">
        <f>IF(DAY(SepDim1)=1,IF(AND(YEAR(SepDim1+3)=AnnéeCalendrier,MONTH(SepDim1+3)=9),SepDim1+3,""),IF(AND(YEAR(SepDim1+10)=AnnéeCalendrier,MONTH(SepDim1+10)=9),SepDim1+10,""))</f>
        <v>46638</v>
      </c>
      <c r="U27" s="5">
        <f>IF(DAY(SepDim1)=1,IF(AND(YEAR(SepDim1+4)=AnnéeCalendrier,MONTH(SepDim1+4)=9),SepDim1+4,""),IF(AND(YEAR(SepDim1+11)=AnnéeCalendrier,MONTH(SepDim1+11)=9),SepDim1+11,""))</f>
        <v>46639</v>
      </c>
      <c r="V27" s="5">
        <f>IF(DAY(SepDim1)=1,IF(AND(YEAR(SepDim1+5)=AnnéeCalendrier,MONTH(SepDim1+5)=9),SepDim1+5,""),IF(AND(YEAR(SepDim1+12)=AnnéeCalendrier,MONTH(SepDim1+12)=9),SepDim1+12,""))</f>
        <v>46640</v>
      </c>
      <c r="W27" s="5">
        <f>IF(DAY(SepDim1)=1,IF(AND(YEAR(SepDim1+6)=AnnéeCalendrier,MONTH(SepDim1+6)=9),SepDim1+6,""),IF(AND(YEAR(SepDim1+13)=AnnéeCalendrier,MONTH(SepDim1+13)=9),SepDim1+13,""))</f>
        <v>46641</v>
      </c>
      <c r="X27" s="7">
        <f>IF(DAY(SepDim1)=1,IF(AND(YEAR(SepDim1+7)=AnnéeCalendrier,MONTH(SepDim1+7)=9),SepDim1+7,""),IF(AND(YEAR(SepDim1+14)=AnnéeCalendrier,MONTH(SepDim1+14)=9),SepDim1+14,""))</f>
        <v>46642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46580</v>
      </c>
      <c r="C28" s="5">
        <f>IF(DAY(JulDim1)=1,IF(AND(YEAR(JulDim1+9)=AnnéeCalendrier,MONTH(JulDim1+9)=7),JulDim1+9,""),IF(AND(YEAR(JulDim1+16)=AnnéeCalendrier,MONTH(JulDim1+16)=7),JulDim1+16,""))</f>
        <v>46581</v>
      </c>
      <c r="D28" s="5">
        <f>IF(DAY(JulDim1)=1,IF(AND(YEAR(JulDim1+10)=AnnéeCalendrier,MONTH(JulDim1+10)=7),JulDim1+10,""),IF(AND(YEAR(JulDim1+17)=AnnéeCalendrier,MONTH(JulDim1+17)=7),JulDim1+17,""))</f>
        <v>46582</v>
      </c>
      <c r="E28" s="5">
        <f>IF(DAY(JulDim1)=1,IF(AND(YEAR(JulDim1+11)=AnnéeCalendrier,MONTH(JulDim1+11)=7),JulDim1+11,""),IF(AND(YEAR(JulDim1+18)=AnnéeCalendrier,MONTH(JulDim1+18)=7),JulDim1+18,""))</f>
        <v>46583</v>
      </c>
      <c r="F28" s="5">
        <f>IF(DAY(JulDim1)=1,IF(AND(YEAR(JulDim1+12)=AnnéeCalendrier,MONTH(JulDim1+12)=7),JulDim1+12,""),IF(AND(YEAR(JulDim1+19)=AnnéeCalendrier,MONTH(JulDim1+19)=7),JulDim1+19,""))</f>
        <v>46584</v>
      </c>
      <c r="G28" s="5">
        <f>IF(DAY(JulDim1)=1,IF(AND(YEAR(JulDim1+13)=AnnéeCalendrier,MONTH(JulDim1+13)=7),JulDim1+13,""),IF(AND(YEAR(JulDim1+20)=AnnéeCalendrier,MONTH(JulDim1+20)=7),JulDim1+20,""))</f>
        <v>46585</v>
      </c>
      <c r="H28" s="7">
        <f>IF(DAY(JulDim1)=1,IF(AND(YEAR(JulDim1+14)=AnnéeCalendrier,MONTH(JulDim1+14)=7),JulDim1+14,""),IF(AND(YEAR(JulDim1+21)=AnnéeCalendrier,MONTH(JulDim1+21)=7),JulDim1+21,""))</f>
        <v>46586</v>
      </c>
      <c r="J28" s="6">
        <f>IF(DAY(AouDim1)=1,IF(AND(YEAR(AouDim1+8)=AnnéeCalendrier,MONTH(AouDim1+8)=8),AouDim1+8,""),IF(AND(YEAR(AouDim1+15)=AnnéeCalendrier,MONTH(AouDim1+15)=8),AouDim1+15,""))</f>
        <v>46608</v>
      </c>
      <c r="K28" s="5">
        <f>IF(DAY(AouDim1)=1,IF(AND(YEAR(AouDim1+9)=AnnéeCalendrier,MONTH(AouDim1+9)=8),AouDim1+9,""),IF(AND(YEAR(AouDim1+16)=AnnéeCalendrier,MONTH(AouDim1+16)=8),AouDim1+16,""))</f>
        <v>46609</v>
      </c>
      <c r="L28" s="5">
        <f>IF(DAY(AouDim1)=1,IF(AND(YEAR(AouDim1+10)=AnnéeCalendrier,MONTH(AouDim1+10)=8),AouDim1+10,""),IF(AND(YEAR(AouDim1+17)=AnnéeCalendrier,MONTH(AouDim1+17)=8),AouDim1+17,""))</f>
        <v>46610</v>
      </c>
      <c r="M28" s="5">
        <f>IF(DAY(AouDim1)=1,IF(AND(YEAR(AouDim1+11)=AnnéeCalendrier,MONTH(AouDim1+11)=8),AouDim1+11,""),IF(AND(YEAR(AouDim1+18)=AnnéeCalendrier,MONTH(AouDim1+18)=8),AouDim1+18,""))</f>
        <v>46611</v>
      </c>
      <c r="N28" s="5">
        <f>IF(DAY(AouDim1)=1,IF(AND(YEAR(AouDim1+12)=AnnéeCalendrier,MONTH(AouDim1+12)=8),AouDim1+12,""),IF(AND(YEAR(AouDim1+19)=AnnéeCalendrier,MONTH(AouDim1+19)=8),AouDim1+19,""))</f>
        <v>46612</v>
      </c>
      <c r="O28" s="5">
        <f>IF(DAY(AouDim1)=1,IF(AND(YEAR(AouDim1+13)=AnnéeCalendrier,MONTH(AouDim1+13)=8),AouDim1+13,""),IF(AND(YEAR(AouDim1+20)=AnnéeCalendrier,MONTH(AouDim1+20)=8),AouDim1+20,""))</f>
        <v>46613</v>
      </c>
      <c r="P28" s="7">
        <f>IF(DAY(AouDim1)=1,IF(AND(YEAR(AouDim1+14)=AnnéeCalendrier,MONTH(AouDim1+14)=8),AouDim1+14,""),IF(AND(YEAR(AouDim1+21)=AnnéeCalendrier,MONTH(AouDim1+21)=8),AouDim1+21,""))</f>
        <v>46614</v>
      </c>
      <c r="Q28" s="1"/>
      <c r="R28" s="6">
        <f>IF(DAY(SepDim1)=1,IF(AND(YEAR(SepDim1+8)=AnnéeCalendrier,MONTH(SepDim1+8)=9),SepDim1+8,""),IF(AND(YEAR(SepDim1+15)=AnnéeCalendrier,MONTH(SepDim1+15)=9),SepDim1+15,""))</f>
        <v>46643</v>
      </c>
      <c r="S28" s="5">
        <f>IF(DAY(SepDim1)=1,IF(AND(YEAR(SepDim1+9)=AnnéeCalendrier,MONTH(SepDim1+9)=9),SepDim1+9,""),IF(AND(YEAR(SepDim1+16)=AnnéeCalendrier,MONTH(SepDim1+16)=9),SepDim1+16,""))</f>
        <v>46644</v>
      </c>
      <c r="T28" s="5">
        <f>IF(DAY(SepDim1)=1,IF(AND(YEAR(SepDim1+10)=AnnéeCalendrier,MONTH(SepDim1+10)=9),SepDim1+10,""),IF(AND(YEAR(SepDim1+17)=AnnéeCalendrier,MONTH(SepDim1+17)=9),SepDim1+17,""))</f>
        <v>46645</v>
      </c>
      <c r="U28" s="5">
        <f>IF(DAY(SepDim1)=1,IF(AND(YEAR(SepDim1+11)=AnnéeCalendrier,MONTH(SepDim1+11)=9),SepDim1+11,""),IF(AND(YEAR(SepDim1+18)=AnnéeCalendrier,MONTH(SepDim1+18)=9),SepDim1+18,""))</f>
        <v>46646</v>
      </c>
      <c r="V28" s="5">
        <f>IF(DAY(SepDim1)=1,IF(AND(YEAR(SepDim1+12)=AnnéeCalendrier,MONTH(SepDim1+12)=9),SepDim1+12,""),IF(AND(YEAR(SepDim1+19)=AnnéeCalendrier,MONTH(SepDim1+19)=9),SepDim1+19,""))</f>
        <v>46647</v>
      </c>
      <c r="W28" s="5">
        <f>IF(DAY(SepDim1)=1,IF(AND(YEAR(SepDim1+13)=AnnéeCalendrier,MONTH(SepDim1+13)=9),SepDim1+13,""),IF(AND(YEAR(SepDim1+20)=AnnéeCalendrier,MONTH(SepDim1+20)=9),SepDim1+20,""))</f>
        <v>46648</v>
      </c>
      <c r="X28" s="7">
        <f>IF(DAY(SepDim1)=1,IF(AND(YEAR(SepDim1+14)=AnnéeCalendrier,MONTH(SepDim1+14)=9),SepDim1+14,""),IF(AND(YEAR(SepDim1+21)=AnnéeCalendrier,MONTH(SepDim1+21)=9),SepDim1+21,""))</f>
        <v>46649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46587</v>
      </c>
      <c r="C29" s="5">
        <f>IF(DAY(JulDim1)=1,IF(AND(YEAR(JulDim1+16)=AnnéeCalendrier,MONTH(JulDim1+16)=7),JulDim1+16,""),IF(AND(YEAR(JulDim1+23)=AnnéeCalendrier,MONTH(JulDim1+23)=7),JulDim1+23,""))</f>
        <v>46588</v>
      </c>
      <c r="D29" s="5">
        <f>IF(DAY(JulDim1)=1,IF(AND(YEAR(JulDim1+17)=AnnéeCalendrier,MONTH(JulDim1+17)=7),JulDim1+17,""),IF(AND(YEAR(JulDim1+24)=AnnéeCalendrier,MONTH(JulDim1+24)=7),JulDim1+24,""))</f>
        <v>46589</v>
      </c>
      <c r="E29" s="5">
        <f>IF(DAY(JulDim1)=1,IF(AND(YEAR(JulDim1+18)=AnnéeCalendrier,MONTH(JulDim1+18)=7),JulDim1+18,""),IF(AND(YEAR(JulDim1+25)=AnnéeCalendrier,MONTH(JulDim1+25)=7),JulDim1+25,""))</f>
        <v>46590</v>
      </c>
      <c r="F29" s="5">
        <f>IF(DAY(JulDim1)=1,IF(AND(YEAR(JulDim1+19)=AnnéeCalendrier,MONTH(JulDim1+19)=7),JulDim1+19,""),IF(AND(YEAR(JulDim1+26)=AnnéeCalendrier,MONTH(JulDim1+26)=7),JulDim1+26,""))</f>
        <v>46591</v>
      </c>
      <c r="G29" s="5">
        <f>IF(DAY(JulDim1)=1,IF(AND(YEAR(JulDim1+20)=AnnéeCalendrier,MONTH(JulDim1+20)=7),JulDim1+20,""),IF(AND(YEAR(JulDim1+27)=AnnéeCalendrier,MONTH(JulDim1+27)=7),JulDim1+27,""))</f>
        <v>46592</v>
      </c>
      <c r="H29" s="7">
        <f>IF(DAY(JulDim1)=1,IF(AND(YEAR(JulDim1+21)=AnnéeCalendrier,MONTH(JulDim1+21)=7),JulDim1+21,""),IF(AND(YEAR(JulDim1+28)=AnnéeCalendrier,MONTH(JulDim1+28)=7),JulDim1+28,""))</f>
        <v>46593</v>
      </c>
      <c r="J29" s="6">
        <f>IF(DAY(AouDim1)=1,IF(AND(YEAR(AouDim1+15)=AnnéeCalendrier,MONTH(AouDim1+15)=8),AouDim1+15,""),IF(AND(YEAR(AouDim1+22)=AnnéeCalendrier,MONTH(AouDim1+22)=8),AouDim1+22,""))</f>
        <v>46615</v>
      </c>
      <c r="K29" s="5">
        <f>IF(DAY(AouDim1)=1,IF(AND(YEAR(AouDim1+16)=AnnéeCalendrier,MONTH(AouDim1+16)=8),AouDim1+16,""),IF(AND(YEAR(AouDim1+23)=AnnéeCalendrier,MONTH(AouDim1+23)=8),AouDim1+23,""))</f>
        <v>46616</v>
      </c>
      <c r="L29" s="5">
        <f>IF(DAY(AouDim1)=1,IF(AND(YEAR(AouDim1+17)=AnnéeCalendrier,MONTH(AouDim1+17)=8),AouDim1+17,""),IF(AND(YEAR(AouDim1+24)=AnnéeCalendrier,MONTH(AouDim1+24)=8),AouDim1+24,""))</f>
        <v>46617</v>
      </c>
      <c r="M29" s="5">
        <f>IF(DAY(AouDim1)=1,IF(AND(YEAR(AouDim1+18)=AnnéeCalendrier,MONTH(AouDim1+18)=8),AouDim1+18,""),IF(AND(YEAR(AouDim1+25)=AnnéeCalendrier,MONTH(AouDim1+25)=8),AouDim1+25,""))</f>
        <v>46618</v>
      </c>
      <c r="N29" s="5">
        <f>IF(DAY(AouDim1)=1,IF(AND(YEAR(AouDim1+19)=AnnéeCalendrier,MONTH(AouDim1+19)=8),AouDim1+19,""),IF(AND(YEAR(AouDim1+26)=AnnéeCalendrier,MONTH(AouDim1+26)=8),AouDim1+26,""))</f>
        <v>46619</v>
      </c>
      <c r="O29" s="5">
        <f>IF(DAY(AouDim1)=1,IF(AND(YEAR(AouDim1+20)=AnnéeCalendrier,MONTH(AouDim1+20)=8),AouDim1+20,""),IF(AND(YEAR(AouDim1+27)=AnnéeCalendrier,MONTH(AouDim1+27)=8),AouDim1+27,""))</f>
        <v>46620</v>
      </c>
      <c r="P29" s="7">
        <f>IF(DAY(AouDim1)=1,IF(AND(YEAR(AouDim1+21)=AnnéeCalendrier,MONTH(AouDim1+21)=8),AouDim1+21,""),IF(AND(YEAR(AouDim1+28)=AnnéeCalendrier,MONTH(AouDim1+28)=8),AouDim1+28,""))</f>
        <v>46621</v>
      </c>
      <c r="Q29" s="1"/>
      <c r="R29" s="6">
        <f>IF(DAY(SepDim1)=1,IF(AND(YEAR(SepDim1+15)=AnnéeCalendrier,MONTH(SepDim1+15)=9),SepDim1+15,""),IF(AND(YEAR(SepDim1+22)=AnnéeCalendrier,MONTH(SepDim1+22)=9),SepDim1+22,""))</f>
        <v>46650</v>
      </c>
      <c r="S29" s="5">
        <f>IF(DAY(SepDim1)=1,IF(AND(YEAR(SepDim1+16)=AnnéeCalendrier,MONTH(SepDim1+16)=9),SepDim1+16,""),IF(AND(YEAR(SepDim1+23)=AnnéeCalendrier,MONTH(SepDim1+23)=9),SepDim1+23,""))</f>
        <v>46651</v>
      </c>
      <c r="T29" s="5">
        <f>IF(DAY(SepDim1)=1,IF(AND(YEAR(SepDim1+17)=AnnéeCalendrier,MONTH(SepDim1+17)=9),SepDim1+17,""),IF(AND(YEAR(SepDim1+24)=AnnéeCalendrier,MONTH(SepDim1+24)=9),SepDim1+24,""))</f>
        <v>46652</v>
      </c>
      <c r="U29" s="5">
        <f>IF(DAY(SepDim1)=1,IF(AND(YEAR(SepDim1+18)=AnnéeCalendrier,MONTH(SepDim1+18)=9),SepDim1+18,""),IF(AND(YEAR(SepDim1+25)=AnnéeCalendrier,MONTH(SepDim1+25)=9),SepDim1+25,""))</f>
        <v>46653</v>
      </c>
      <c r="V29" s="5">
        <f>IF(DAY(SepDim1)=1,IF(AND(YEAR(SepDim1+19)=AnnéeCalendrier,MONTH(SepDim1+19)=9),SepDim1+19,""),IF(AND(YEAR(SepDim1+26)=AnnéeCalendrier,MONTH(SepDim1+26)=9),SepDim1+26,""))</f>
        <v>46654</v>
      </c>
      <c r="W29" s="5">
        <f>IF(DAY(SepDim1)=1,IF(AND(YEAR(SepDim1+20)=AnnéeCalendrier,MONTH(SepDim1+20)=9),SepDim1+20,""),IF(AND(YEAR(SepDim1+27)=AnnéeCalendrier,MONTH(SepDim1+27)=9),SepDim1+27,""))</f>
        <v>46655</v>
      </c>
      <c r="X29" s="7">
        <f>IF(DAY(SepDim1)=1,IF(AND(YEAR(SepDim1+21)=AnnéeCalendrier,MONTH(SepDim1+21)=9),SepDim1+21,""),IF(AND(YEAR(SepDim1+28)=AnnéeCalendrier,MONTH(SepDim1+28)=9),SepDim1+28,""))</f>
        <v>46656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46594</v>
      </c>
      <c r="C30" s="5">
        <f>IF(DAY(JulDim1)=1,IF(AND(YEAR(JulDim1+23)=AnnéeCalendrier,MONTH(JulDim1+23)=7),JulDim1+23,""),IF(AND(YEAR(JulDim1+30)=AnnéeCalendrier,MONTH(JulDim1+30)=7),JulDim1+30,""))</f>
        <v>46595</v>
      </c>
      <c r="D30" s="5">
        <f>IF(DAY(JulDim1)=1,IF(AND(YEAR(JulDim1+24)=AnnéeCalendrier,MONTH(JulDim1+24)=7),JulDim1+24,""),IF(AND(YEAR(JulDim1+31)=AnnéeCalendrier,MONTH(JulDim1+31)=7),JulDim1+31,""))</f>
        <v>46596</v>
      </c>
      <c r="E30" s="5">
        <f>IF(DAY(JulDim1)=1,IF(AND(YEAR(JulDim1+25)=AnnéeCalendrier,MONTH(JulDim1+25)=7),JulDim1+25,""),IF(AND(YEAR(JulDim1+32)=AnnéeCalendrier,MONTH(JulDim1+32)=7),JulDim1+32,""))</f>
        <v>46597</v>
      </c>
      <c r="F30" s="5">
        <f>IF(DAY(JulDim1)=1,IF(AND(YEAR(JulDim1+26)=AnnéeCalendrier,MONTH(JulDim1+26)=7),JulDim1+26,""),IF(AND(YEAR(JulDim1+33)=AnnéeCalendrier,MONTH(JulDim1+33)=7),JulDim1+33,""))</f>
        <v>46598</v>
      </c>
      <c r="G30" s="5">
        <f>IF(DAY(JulDim1)=1,IF(AND(YEAR(JulDim1+27)=AnnéeCalendrier,MONTH(JulDim1+27)=7),JulDim1+27,""),IF(AND(YEAR(JulDim1+34)=AnnéeCalendrier,MONTH(JulDim1+34)=7),JulDim1+34,""))</f>
        <v>46599</v>
      </c>
      <c r="H30" s="7" t="str">
        <f>IF(DAY(JulDim1)=1,IF(AND(YEAR(JulDim1+28)=AnnéeCalendrier,MONTH(JulDim1+28)=7),JulDim1+28,""),IF(AND(YEAR(JulDim1+35)=AnnéeCalendrier,MONTH(JulDim1+35)=7),JulDim1+35,""))</f>
        <v/>
      </c>
      <c r="J30" s="6">
        <f>IF(DAY(AouDim1)=1,IF(AND(YEAR(AouDim1+22)=AnnéeCalendrier,MONTH(AouDim1+22)=8),AouDim1+22,""),IF(AND(YEAR(AouDim1+29)=AnnéeCalendrier,MONTH(AouDim1+29)=8),AouDim1+29,""))</f>
        <v>46622</v>
      </c>
      <c r="K30" s="5">
        <f>IF(DAY(AouDim1)=1,IF(AND(YEAR(AouDim1+23)=AnnéeCalendrier,MONTH(AouDim1+23)=8),AouDim1+23,""),IF(AND(YEAR(AouDim1+30)=AnnéeCalendrier,MONTH(AouDim1+30)=8),AouDim1+30,""))</f>
        <v>46623</v>
      </c>
      <c r="L30" s="5">
        <f>IF(DAY(AouDim1)=1,IF(AND(YEAR(AouDim1+24)=AnnéeCalendrier,MONTH(AouDim1+24)=8),AouDim1+24,""),IF(AND(YEAR(AouDim1+31)=AnnéeCalendrier,MONTH(AouDim1+31)=8),AouDim1+31,""))</f>
        <v>46624</v>
      </c>
      <c r="M30" s="5">
        <f>IF(DAY(AouDim1)=1,IF(AND(YEAR(AouDim1+25)=AnnéeCalendrier,MONTH(AouDim1+25)=8),AouDim1+25,""),IF(AND(YEAR(AouDim1+32)=AnnéeCalendrier,MONTH(AouDim1+32)=8),AouDim1+32,""))</f>
        <v>46625</v>
      </c>
      <c r="N30" s="5">
        <f>IF(DAY(AouDim1)=1,IF(AND(YEAR(AouDim1+26)=AnnéeCalendrier,MONTH(AouDim1+26)=8),AouDim1+26,""),IF(AND(YEAR(AouDim1+33)=AnnéeCalendrier,MONTH(AouDim1+33)=8),AouDim1+33,""))</f>
        <v>46626</v>
      </c>
      <c r="O30" s="5">
        <f>IF(DAY(AouDim1)=1,IF(AND(YEAR(AouDim1+27)=AnnéeCalendrier,MONTH(AouDim1+27)=8),AouDim1+27,""),IF(AND(YEAR(AouDim1+34)=AnnéeCalendrier,MONTH(AouDim1+34)=8),AouDim1+34,""))</f>
        <v>46627</v>
      </c>
      <c r="P30" s="7">
        <f>IF(DAY(AouDim1)=1,IF(AND(YEAR(AouDim1+28)=AnnéeCalendrier,MONTH(AouDim1+28)=8),AouDim1+28,""),IF(AND(YEAR(AouDim1+35)=AnnéeCalendrier,MONTH(AouDim1+35)=8),AouDim1+35,""))</f>
        <v>46628</v>
      </c>
      <c r="Q30" s="1"/>
      <c r="R30" s="6">
        <f>IF(DAY(SepDim1)=1,IF(AND(YEAR(SepDim1+22)=AnnéeCalendrier,MONTH(SepDim1+22)=9),SepDim1+22,""),IF(AND(YEAR(SepDim1+29)=AnnéeCalendrier,MONTH(SepDim1+29)=9),SepDim1+29,""))</f>
        <v>46657</v>
      </c>
      <c r="S30" s="5">
        <f>IF(DAY(SepDim1)=1,IF(AND(YEAR(SepDim1+23)=AnnéeCalendrier,MONTH(SepDim1+23)=9),SepDim1+23,""),IF(AND(YEAR(SepDim1+30)=AnnéeCalendrier,MONTH(SepDim1+30)=9),SepDim1+30,""))</f>
        <v>46658</v>
      </c>
      <c r="T30" s="5">
        <f>IF(DAY(SepDim1)=1,IF(AND(YEAR(SepDim1+24)=AnnéeCalendrier,MONTH(SepDim1+24)=9),SepDim1+24,""),IF(AND(YEAR(SepDim1+31)=AnnéeCalendrier,MONTH(SepDim1+31)=9),SepDim1+31,""))</f>
        <v>46659</v>
      </c>
      <c r="U30" s="5">
        <f>IF(DAY(SepDim1)=1,IF(AND(YEAR(SepDim1+25)=AnnéeCalendrier,MONTH(SepDim1+25)=9),SepDim1+25,""),IF(AND(YEAR(SepDim1+32)=AnnéeCalendrier,MONTH(SepDim1+32)=9),SepDim1+32,""))</f>
        <v>46660</v>
      </c>
      <c r="V30" s="5" t="str">
        <f>IF(DAY(SepDim1)=1,IF(AND(YEAR(SepDim1+26)=AnnéeCalendrier,MONTH(SepDim1+26)=9),SepDim1+26,""),IF(AND(YEAR(SepDim1+33)=AnnéeCalendrier,MONTH(SepDim1+33)=9),SepDim1+33,""))</f>
        <v/>
      </c>
      <c r="W30" s="5" t="str">
        <f>IF(DAY(SepDim1)=1,IF(AND(YEAR(SepDim1+27)=AnnéeCalendrier,MONTH(SepDim1+27)=9),SepDim1+27,""),IF(AND(YEAR(SepDim1+34)=AnnéeCalendrier,MONTH(SepDim1+34)=9),SepDim1+34,""))</f>
        <v/>
      </c>
      <c r="X30" s="7" t="str">
        <f>IF(DAY(SepDim1)=1,IF(AND(YEAR(SepDim1+28)=AnnéeCalendrier,MONTH(SepDim1+28)=9),SepDim1+28,""),IF(AND(YEAR(SepDim1+35)=AnnéeCalendrier,MONTH(SepDim1+35)=9),SepDim1+35,""))</f>
        <v/>
      </c>
    </row>
    <row r="31" spans="1:24" ht="36" customHeight="1" x14ac:dyDescent="0.25">
      <c r="B31" s="8" t="str">
        <f>IF(DAY(JulDim1)=1,IF(AND(YEAR(JulDim1+29)=AnnéeCalendrier,MONTH(JulDim1+29)=7),JulDim1+29,""),IF(AND(YEAR(JulDim1+36)=AnnéeCalendrier,MONTH(JulDim1+36)=7),JulDim1+36,""))</f>
        <v/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>
        <f>IF(DAY(AouDim1)=1,IF(AND(YEAR(AouDim1+29)=AnnéeCalendrier,MONTH(AouDim1+29)=8),AouDim1+29,""),IF(AND(YEAR(AouDim1+36)=AnnéeCalendrier,MONTH(AouDim1+36)=8),AouDim1+36,""))</f>
        <v>46629</v>
      </c>
      <c r="K31" s="9">
        <f>IF(DAY(AouDim1)=1,IF(AND(YEAR(AouDim1+30)=AnnéeCalendrier,MONTH(AouDim1+30)=8),AouDim1+30,""),IF(AND(YEAR(AouDim1+37)=AnnéeCalendrier,MONTH(AouDim1+37)=8),AouDim1+37,""))</f>
        <v>46630</v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35" t="s">
        <v>5</v>
      </c>
      <c r="C33" s="35"/>
      <c r="D33" s="35"/>
      <c r="E33" s="35"/>
      <c r="F33" s="35"/>
      <c r="G33" s="35"/>
      <c r="H33" s="35"/>
      <c r="J33" s="35" t="s">
        <v>15</v>
      </c>
      <c r="K33" s="35"/>
      <c r="L33" s="35"/>
      <c r="M33" s="35"/>
      <c r="N33" s="35"/>
      <c r="O33" s="35"/>
      <c r="P33" s="35"/>
      <c r="R33" s="35" t="s">
        <v>19</v>
      </c>
      <c r="S33" s="35"/>
      <c r="T33" s="35"/>
      <c r="U33" s="35"/>
      <c r="V33" s="35"/>
      <c r="W33" s="35"/>
      <c r="X33" s="35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 t="str">
        <f>IF(DAY(OctDim1)=1,"",IF(AND(YEAR(OctDim1+2)=AnnéeCalendrier,MONTH(OctDim1+2)=10),OctDim1+2,""))</f>
        <v/>
      </c>
      <c r="D35" s="5" t="str">
        <f>IF(DAY(OctDim1)=1,"",IF(AND(YEAR(OctDim1+3)=AnnéeCalendrier,MONTH(OctDim1+3)=10),OctDim1+3,""))</f>
        <v/>
      </c>
      <c r="E35" s="5" t="str">
        <f>IF(DAY(OctDim1)=1,"",IF(AND(YEAR(OctDim1+4)=AnnéeCalendrier,MONTH(OctDim1+4)=10),OctDim1+4,""))</f>
        <v/>
      </c>
      <c r="F35" s="5">
        <f>IF(DAY(OctDim1)=1,"",IF(AND(YEAR(OctDim1+5)=AnnéeCalendrier,MONTH(OctDim1+5)=10),OctDim1+5,""))</f>
        <v>46661</v>
      </c>
      <c r="G35" s="5">
        <f>IF(DAY(OctDim1)=1,"",IF(AND(YEAR(OctDim1+6)=AnnéeCalendrier,MONTH(OctDim1+6)=10),OctDim1+6,""))</f>
        <v>46662</v>
      </c>
      <c r="H35" s="7">
        <f>IF(DAY(OctDim1)=1,IF(AND(YEAR(OctDim1)=AnnéeCalendrier,MONTH(OctDim1)=10),OctDim1,""),IF(AND(YEAR(OctDim1+7)=AnnéeCalendrier,MONTH(OctDim1+7)=10),OctDim1+7,""))</f>
        <v>46663</v>
      </c>
      <c r="I35" s="4"/>
      <c r="J35" s="6">
        <f>IF(DAY(NovDim1)=1,"",IF(AND(YEAR(NovDim1+1)=AnnéeCalendrier,MONTH(NovDim1+1)=11),NovDim1+1,""))</f>
        <v>46692</v>
      </c>
      <c r="K35" s="5">
        <f>IF(DAY(NovDim1)=1,"",IF(AND(YEAR(NovDim1+2)=AnnéeCalendrier,MONTH(NovDim1+2)=11),NovDim1+2,""))</f>
        <v>46693</v>
      </c>
      <c r="L35" s="5">
        <f>IF(DAY(NovDim1)=1,"",IF(AND(YEAR(NovDim1+3)=AnnéeCalendrier,MONTH(NovDim1+3)=11),NovDim1+3,""))</f>
        <v>46694</v>
      </c>
      <c r="M35" s="5">
        <f>IF(DAY(NovDim1)=1,"",IF(AND(YEAR(NovDim1+4)=AnnéeCalendrier,MONTH(NovDim1+4)=11),NovDim1+4,""))</f>
        <v>46695</v>
      </c>
      <c r="N35" s="5">
        <f>IF(DAY(NovDim1)=1,"",IF(AND(YEAR(NovDim1+5)=AnnéeCalendrier,MONTH(NovDim1+5)=11),NovDim1+5,""))</f>
        <v>46696</v>
      </c>
      <c r="O35" s="5">
        <f>IF(DAY(NovDim1)=1,"",IF(AND(YEAR(NovDim1+6)=AnnéeCalendrier,MONTH(NovDim1+6)=11),NovDim1+6,""))</f>
        <v>46697</v>
      </c>
      <c r="P35" s="7">
        <f>IF(DAY(NovDim1)=1,IF(AND(YEAR(NovDim1)=AnnéeCalendrier,MONTH(NovDim1)=11),NovDim1,""),IF(AND(YEAR(NovDim1+7)=AnnéeCalendrier,MONTH(NovDim1+7)=11),NovDim1+7,""))</f>
        <v>46698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>
        <f>IF(DAY(DécDim1)=1,"",IF(AND(YEAR(DécDim1+3)=AnnéeCalendrier,MONTH(DécDim1+3)=12),DécDim1+3,""))</f>
        <v>46722</v>
      </c>
      <c r="U35" s="5">
        <f>IF(DAY(DécDim1)=1,"",IF(AND(YEAR(DécDim1+4)=AnnéeCalendrier,MONTH(DécDim1+4)=12),DécDim1+4,""))</f>
        <v>46723</v>
      </c>
      <c r="V35" s="5">
        <f>IF(DAY(DécDim1)=1,"",IF(AND(YEAR(DécDim1+5)=AnnéeCalendrier,MONTH(DécDim1+5)=12),DécDim1+5,""))</f>
        <v>46724</v>
      </c>
      <c r="W35" s="5">
        <f>IF(DAY(DécDim1)=1,"",IF(AND(YEAR(DécDim1+6)=AnnéeCalendrier,MONTH(DécDim1+6)=12),DécDim1+6,""))</f>
        <v>46725</v>
      </c>
      <c r="X35" s="7">
        <f>IF(DAY(DécDim1)=1,IF(AND(YEAR(DécDim1)=AnnéeCalendrier,MONTH(DécDim1)=12),DécDim1,""),IF(AND(YEAR(DécDim1+7)=AnnéeCalendrier,MONTH(DécDim1+7)=12),DécDim1+7,""))</f>
        <v>46726</v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46664</v>
      </c>
      <c r="C36" s="5">
        <f>IF(DAY(OctDim1)=1,IF(AND(YEAR(OctDim1+2)=AnnéeCalendrier,MONTH(OctDim1+2)=10),OctDim1+2,""),IF(AND(YEAR(OctDim1+9)=AnnéeCalendrier,MONTH(OctDim1+9)=10),OctDim1+9,""))</f>
        <v>46665</v>
      </c>
      <c r="D36" s="5">
        <f>IF(DAY(OctDim1)=1,IF(AND(YEAR(OctDim1+3)=AnnéeCalendrier,MONTH(OctDim1+3)=10),OctDim1+3,""),IF(AND(YEAR(OctDim1+10)=AnnéeCalendrier,MONTH(OctDim1+10)=10),OctDim1+10,""))</f>
        <v>46666</v>
      </c>
      <c r="E36" s="5">
        <f>IF(DAY(OctDim1)=1,IF(AND(YEAR(OctDim1+4)=AnnéeCalendrier,MONTH(OctDim1+4)=10),OctDim1+4,""),IF(AND(YEAR(OctDim1+11)=AnnéeCalendrier,MONTH(OctDim1+11)=10),OctDim1+11,""))</f>
        <v>46667</v>
      </c>
      <c r="F36" s="5">
        <f>IF(DAY(OctDim1)=1,IF(AND(YEAR(OctDim1+5)=AnnéeCalendrier,MONTH(OctDim1+5)=10),OctDim1+5,""),IF(AND(YEAR(OctDim1+12)=AnnéeCalendrier,MONTH(OctDim1+12)=10),OctDim1+12,""))</f>
        <v>46668</v>
      </c>
      <c r="G36" s="5">
        <f>IF(DAY(OctDim1)=1,IF(AND(YEAR(OctDim1+6)=AnnéeCalendrier,MONTH(OctDim1+6)=10),OctDim1+6,""),IF(AND(YEAR(OctDim1+13)=AnnéeCalendrier,MONTH(OctDim1+13)=10),OctDim1+13,""))</f>
        <v>46669</v>
      </c>
      <c r="H36" s="7">
        <f>IF(DAY(OctDim1)=1,IF(AND(YEAR(OctDim1+7)=AnnéeCalendrier,MONTH(OctDim1+7)=10),OctDim1+7,""),IF(AND(YEAR(OctDim1+14)=AnnéeCalendrier,MONTH(OctDim1+14)=10),OctDim1+14,""))</f>
        <v>46670</v>
      </c>
      <c r="I36" s="4"/>
      <c r="J36" s="6">
        <f>IF(DAY(NovDim1)=1,IF(AND(YEAR(NovDim1+1)=AnnéeCalendrier,MONTH(NovDim1+1)=11),NovDim1+1,""),IF(AND(YEAR(NovDim1+8)=AnnéeCalendrier,MONTH(NovDim1+8)=11),NovDim1+8,""))</f>
        <v>46699</v>
      </c>
      <c r="K36" s="5">
        <f>IF(DAY(NovDim1)=1,IF(AND(YEAR(NovDim1+2)=AnnéeCalendrier,MONTH(NovDim1+2)=11),NovDim1+2,""),IF(AND(YEAR(NovDim1+9)=AnnéeCalendrier,MONTH(NovDim1+9)=11),NovDim1+9,""))</f>
        <v>46700</v>
      </c>
      <c r="L36" s="5">
        <f>IF(DAY(NovDim1)=1,IF(AND(YEAR(NovDim1+3)=AnnéeCalendrier,MONTH(NovDim1+3)=11),NovDim1+3,""),IF(AND(YEAR(NovDim1+10)=AnnéeCalendrier,MONTH(NovDim1+10)=11),NovDim1+10,""))</f>
        <v>46701</v>
      </c>
      <c r="M36" s="5">
        <f>IF(DAY(NovDim1)=1,IF(AND(YEAR(NovDim1+4)=AnnéeCalendrier,MONTH(NovDim1+4)=11),NovDim1+4,""),IF(AND(YEAR(NovDim1+11)=AnnéeCalendrier,MONTH(NovDim1+11)=11),NovDim1+11,""))</f>
        <v>46702</v>
      </c>
      <c r="N36" s="5">
        <f>IF(DAY(NovDim1)=1,IF(AND(YEAR(NovDim1+5)=AnnéeCalendrier,MONTH(NovDim1+5)=11),NovDim1+5,""),IF(AND(YEAR(NovDim1+12)=AnnéeCalendrier,MONTH(NovDim1+12)=11),NovDim1+12,""))</f>
        <v>46703</v>
      </c>
      <c r="O36" s="5">
        <f>IF(DAY(NovDim1)=1,IF(AND(YEAR(NovDim1+6)=AnnéeCalendrier,MONTH(NovDim1+6)=11),NovDim1+6,""),IF(AND(YEAR(NovDim1+13)=AnnéeCalendrier,MONTH(NovDim1+13)=11),NovDim1+13,""))</f>
        <v>46704</v>
      </c>
      <c r="P36" s="7">
        <f>IF(DAY(NovDim1)=1,IF(AND(YEAR(NovDim1+7)=AnnéeCalendrier,MONTH(NovDim1+7)=11),NovDim1+7,""),IF(AND(YEAR(NovDim1+14)=AnnéeCalendrier,MONTH(NovDim1+14)=11),NovDim1+14,""))</f>
        <v>46705</v>
      </c>
      <c r="R36" s="6">
        <f>IF(DAY(DécDim1)=1,IF(AND(YEAR(DécDim1+1)=AnnéeCalendrier,MONTH(DécDim1+1)=12),DécDim1+1,""),IF(AND(YEAR(DécDim1+8)=AnnéeCalendrier,MONTH(DécDim1+8)=12),DécDim1+8,""))</f>
        <v>46727</v>
      </c>
      <c r="S36" s="5">
        <f>IF(DAY(DécDim1)=1,IF(AND(YEAR(DécDim1+2)=AnnéeCalendrier,MONTH(DécDim1+2)=12),DécDim1+2,""),IF(AND(YEAR(DécDim1+9)=AnnéeCalendrier,MONTH(DécDim1+9)=12),DécDim1+9,""))</f>
        <v>46728</v>
      </c>
      <c r="T36" s="5">
        <f>IF(DAY(DécDim1)=1,IF(AND(YEAR(DécDim1+3)=AnnéeCalendrier,MONTH(DécDim1+3)=12),DécDim1+3,""),IF(AND(YEAR(DécDim1+10)=AnnéeCalendrier,MONTH(DécDim1+10)=12),DécDim1+10,""))</f>
        <v>46729</v>
      </c>
      <c r="U36" s="5">
        <f>IF(DAY(DécDim1)=1,IF(AND(YEAR(DécDim1+4)=AnnéeCalendrier,MONTH(DécDim1+4)=12),DécDim1+4,""),IF(AND(YEAR(DécDim1+11)=AnnéeCalendrier,MONTH(DécDim1+11)=12),DécDim1+11,""))</f>
        <v>46730</v>
      </c>
      <c r="V36" s="5">
        <f>IF(DAY(DécDim1)=1,IF(AND(YEAR(DécDim1+5)=AnnéeCalendrier,MONTH(DécDim1+5)=12),DécDim1+5,""),IF(AND(YEAR(DécDim1+12)=AnnéeCalendrier,MONTH(DécDim1+12)=12),DécDim1+12,""))</f>
        <v>46731</v>
      </c>
      <c r="W36" s="5">
        <f>IF(DAY(DécDim1)=1,IF(AND(YEAR(DécDim1+6)=AnnéeCalendrier,MONTH(DécDim1+6)=12),DécDim1+6,""),IF(AND(YEAR(DécDim1+13)=AnnéeCalendrier,MONTH(DécDim1+13)=12),DécDim1+13,""))</f>
        <v>46732</v>
      </c>
      <c r="X36" s="7">
        <f>IF(DAY(DécDim1)=1,IF(AND(YEAR(DécDim1+7)=AnnéeCalendrier,MONTH(DécDim1+7)=12),DécDim1+7,""),IF(AND(YEAR(DécDim1+14)=AnnéeCalendrier,MONTH(DécDim1+14)=12),DécDim1+14,""))</f>
        <v>46733</v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46671</v>
      </c>
      <c r="C37" s="5">
        <f>IF(DAY(OctDim1)=1,IF(AND(YEAR(OctDim1+9)=AnnéeCalendrier,MONTH(OctDim1+9)=10),OctDim1+9,""),IF(AND(YEAR(OctDim1+16)=AnnéeCalendrier,MONTH(OctDim1+16)=10),OctDim1+16,""))</f>
        <v>46672</v>
      </c>
      <c r="D37" s="5">
        <f>IF(DAY(OctDim1)=1,IF(AND(YEAR(OctDim1+10)=AnnéeCalendrier,MONTH(OctDim1+10)=10),OctDim1+10,""),IF(AND(YEAR(OctDim1+17)=AnnéeCalendrier,MONTH(OctDim1+17)=10),OctDim1+17,""))</f>
        <v>46673</v>
      </c>
      <c r="E37" s="5">
        <f>IF(DAY(OctDim1)=1,IF(AND(YEAR(OctDim1+11)=AnnéeCalendrier,MONTH(OctDim1+11)=10),OctDim1+11,""),IF(AND(YEAR(OctDim1+18)=AnnéeCalendrier,MONTH(OctDim1+18)=10),OctDim1+18,""))</f>
        <v>46674</v>
      </c>
      <c r="F37" s="5">
        <f>IF(DAY(OctDim1)=1,IF(AND(YEAR(OctDim1+12)=AnnéeCalendrier,MONTH(OctDim1+12)=10),OctDim1+12,""),IF(AND(YEAR(OctDim1+19)=AnnéeCalendrier,MONTH(OctDim1+19)=10),OctDim1+19,""))</f>
        <v>46675</v>
      </c>
      <c r="G37" s="5">
        <f>IF(DAY(OctDim1)=1,IF(AND(YEAR(OctDim1+13)=AnnéeCalendrier,MONTH(OctDim1+13)=10),OctDim1+13,""),IF(AND(YEAR(OctDim1+20)=AnnéeCalendrier,MONTH(OctDim1+20)=10),OctDim1+20,""))</f>
        <v>46676</v>
      </c>
      <c r="H37" s="7">
        <f>IF(DAY(OctDim1)=1,IF(AND(YEAR(OctDim1+14)=AnnéeCalendrier,MONTH(OctDim1+14)=10),OctDim1+14,""),IF(AND(YEAR(OctDim1+21)=AnnéeCalendrier,MONTH(OctDim1+21)=10),OctDim1+21,""))</f>
        <v>46677</v>
      </c>
      <c r="I37" s="4"/>
      <c r="J37" s="6">
        <f>IF(DAY(NovDim1)=1,IF(AND(YEAR(NovDim1+8)=AnnéeCalendrier,MONTH(NovDim1+8)=11),NovDim1+8,""),IF(AND(YEAR(NovDim1+15)=AnnéeCalendrier,MONTH(NovDim1+15)=11),NovDim1+15,""))</f>
        <v>46706</v>
      </c>
      <c r="K37" s="5">
        <f>IF(DAY(NovDim1)=1,IF(AND(YEAR(NovDim1+9)=AnnéeCalendrier,MONTH(NovDim1+9)=11),NovDim1+9,""),IF(AND(YEAR(NovDim1+16)=AnnéeCalendrier,MONTH(NovDim1+16)=11),NovDim1+16,""))</f>
        <v>46707</v>
      </c>
      <c r="L37" s="5">
        <f>IF(DAY(NovDim1)=1,IF(AND(YEAR(NovDim1+10)=AnnéeCalendrier,MONTH(NovDim1+10)=11),NovDim1+10,""),IF(AND(YEAR(NovDim1+17)=AnnéeCalendrier,MONTH(NovDim1+17)=11),NovDim1+17,""))</f>
        <v>46708</v>
      </c>
      <c r="M37" s="5">
        <f>IF(DAY(NovDim1)=1,IF(AND(YEAR(NovDim1+11)=AnnéeCalendrier,MONTH(NovDim1+11)=11),NovDim1+11,""),IF(AND(YEAR(NovDim1+18)=AnnéeCalendrier,MONTH(NovDim1+18)=11),NovDim1+18,""))</f>
        <v>46709</v>
      </c>
      <c r="N37" s="5">
        <f>IF(DAY(NovDim1)=1,IF(AND(YEAR(NovDim1+12)=AnnéeCalendrier,MONTH(NovDim1+12)=11),NovDim1+12,""),IF(AND(YEAR(NovDim1+19)=AnnéeCalendrier,MONTH(NovDim1+19)=11),NovDim1+19,""))</f>
        <v>46710</v>
      </c>
      <c r="O37" s="5">
        <f>IF(DAY(NovDim1)=1,IF(AND(YEAR(NovDim1+13)=AnnéeCalendrier,MONTH(NovDim1+13)=11),NovDim1+13,""),IF(AND(YEAR(NovDim1+20)=AnnéeCalendrier,MONTH(NovDim1+20)=11),NovDim1+20,""))</f>
        <v>46711</v>
      </c>
      <c r="P37" s="7">
        <f>IF(DAY(NovDim1)=1,IF(AND(YEAR(NovDim1+14)=AnnéeCalendrier,MONTH(NovDim1+14)=11),NovDim1+14,""),IF(AND(YEAR(NovDim1+21)=AnnéeCalendrier,MONTH(NovDim1+21)=11),NovDim1+21,""))</f>
        <v>46712</v>
      </c>
      <c r="R37" s="6">
        <f>IF(DAY(DécDim1)=1,IF(AND(YEAR(DécDim1+8)=AnnéeCalendrier,MONTH(DécDim1+8)=12),DécDim1+8,""),IF(AND(YEAR(DécDim1+15)=AnnéeCalendrier,MONTH(DécDim1+15)=12),DécDim1+15,""))</f>
        <v>46734</v>
      </c>
      <c r="S37" s="5">
        <f>IF(DAY(DécDim1)=1,IF(AND(YEAR(DécDim1+9)=AnnéeCalendrier,MONTH(DécDim1+9)=12),DécDim1+9,""),IF(AND(YEAR(DécDim1+16)=AnnéeCalendrier,MONTH(DécDim1+16)=12),DécDim1+16,""))</f>
        <v>46735</v>
      </c>
      <c r="T37" s="5">
        <f>IF(DAY(DécDim1)=1,IF(AND(YEAR(DécDim1+10)=AnnéeCalendrier,MONTH(DécDim1+10)=12),DécDim1+10,""),IF(AND(YEAR(DécDim1+17)=AnnéeCalendrier,MONTH(DécDim1+17)=12),DécDim1+17,""))</f>
        <v>46736</v>
      </c>
      <c r="U37" s="5">
        <f>IF(DAY(DécDim1)=1,IF(AND(YEAR(DécDim1+11)=AnnéeCalendrier,MONTH(DécDim1+11)=12),DécDim1+11,""),IF(AND(YEAR(DécDim1+18)=AnnéeCalendrier,MONTH(DécDim1+18)=12),DécDim1+18,""))</f>
        <v>46737</v>
      </c>
      <c r="V37" s="5">
        <f>IF(DAY(DécDim1)=1,IF(AND(YEAR(DécDim1+12)=AnnéeCalendrier,MONTH(DécDim1+12)=12),DécDim1+12,""),IF(AND(YEAR(DécDim1+19)=AnnéeCalendrier,MONTH(DécDim1+19)=12),DécDim1+19,""))</f>
        <v>46738</v>
      </c>
      <c r="W37" s="5">
        <f>IF(DAY(DécDim1)=1,IF(AND(YEAR(DécDim1+13)=AnnéeCalendrier,MONTH(DécDim1+13)=12),DécDim1+13,""),IF(AND(YEAR(DécDim1+20)=AnnéeCalendrier,MONTH(DécDim1+20)=12),DécDim1+20,""))</f>
        <v>46739</v>
      </c>
      <c r="X37" s="7">
        <f>IF(DAY(DécDim1)=1,IF(AND(YEAR(DécDim1+14)=AnnéeCalendrier,MONTH(DécDim1+14)=12),DécDim1+14,""),IF(AND(YEAR(DécDim1+21)=AnnéeCalendrier,MONTH(DécDim1+21)=12),DécDim1+21,""))</f>
        <v>46740</v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46678</v>
      </c>
      <c r="C38" s="5">
        <f>IF(DAY(OctDim1)=1,IF(AND(YEAR(OctDim1+16)=AnnéeCalendrier,MONTH(OctDim1+16)=10),OctDim1+16,""),IF(AND(YEAR(OctDim1+23)=AnnéeCalendrier,MONTH(OctDim1+23)=10),OctDim1+23,""))</f>
        <v>46679</v>
      </c>
      <c r="D38" s="5">
        <f>IF(DAY(OctDim1)=1,IF(AND(YEAR(OctDim1+17)=AnnéeCalendrier,MONTH(OctDim1+17)=10),OctDim1+17,""),IF(AND(YEAR(OctDim1+24)=AnnéeCalendrier,MONTH(OctDim1+24)=10),OctDim1+24,""))</f>
        <v>46680</v>
      </c>
      <c r="E38" s="5">
        <f>IF(DAY(OctDim1)=1,IF(AND(YEAR(OctDim1+18)=AnnéeCalendrier,MONTH(OctDim1+18)=10),OctDim1+18,""),IF(AND(YEAR(OctDim1+25)=AnnéeCalendrier,MONTH(OctDim1+25)=10),OctDim1+25,""))</f>
        <v>46681</v>
      </c>
      <c r="F38" s="5">
        <f>IF(DAY(OctDim1)=1,IF(AND(YEAR(OctDim1+19)=AnnéeCalendrier,MONTH(OctDim1+19)=10),OctDim1+19,""),IF(AND(YEAR(OctDim1+26)=AnnéeCalendrier,MONTH(OctDim1+26)=10),OctDim1+26,""))</f>
        <v>46682</v>
      </c>
      <c r="G38" s="5">
        <f>IF(DAY(OctDim1)=1,IF(AND(YEAR(OctDim1+20)=AnnéeCalendrier,MONTH(OctDim1+20)=10),OctDim1+20,""),IF(AND(YEAR(OctDim1+27)=AnnéeCalendrier,MONTH(OctDim1+27)=10),OctDim1+27,""))</f>
        <v>46683</v>
      </c>
      <c r="H38" s="7">
        <f>IF(DAY(OctDim1)=1,IF(AND(YEAR(OctDim1+21)=AnnéeCalendrier,MONTH(OctDim1+21)=10),OctDim1+21,""),IF(AND(YEAR(OctDim1+28)=AnnéeCalendrier,MONTH(OctDim1+28)=10),OctDim1+28,""))</f>
        <v>46684</v>
      </c>
      <c r="I38" s="4"/>
      <c r="J38" s="6">
        <f>IF(DAY(NovDim1)=1,IF(AND(YEAR(NovDim1+15)=AnnéeCalendrier,MONTH(NovDim1+15)=11),NovDim1+15,""),IF(AND(YEAR(NovDim1+22)=AnnéeCalendrier,MONTH(NovDim1+22)=11),NovDim1+22,""))</f>
        <v>46713</v>
      </c>
      <c r="K38" s="5">
        <f>IF(DAY(NovDim1)=1,IF(AND(YEAR(NovDim1+16)=AnnéeCalendrier,MONTH(NovDim1+16)=11),NovDim1+16,""),IF(AND(YEAR(NovDim1+23)=AnnéeCalendrier,MONTH(NovDim1+23)=11),NovDim1+23,""))</f>
        <v>46714</v>
      </c>
      <c r="L38" s="5">
        <f>IF(DAY(NovDim1)=1,IF(AND(YEAR(NovDim1+17)=AnnéeCalendrier,MONTH(NovDim1+17)=11),NovDim1+17,""),IF(AND(YEAR(NovDim1+24)=AnnéeCalendrier,MONTH(NovDim1+24)=11),NovDim1+24,""))</f>
        <v>46715</v>
      </c>
      <c r="M38" s="5">
        <f>IF(DAY(NovDim1)=1,IF(AND(YEAR(NovDim1+18)=AnnéeCalendrier,MONTH(NovDim1+18)=11),NovDim1+18,""),IF(AND(YEAR(NovDim1+25)=AnnéeCalendrier,MONTH(NovDim1+25)=11),NovDim1+25,""))</f>
        <v>46716</v>
      </c>
      <c r="N38" s="5">
        <f>IF(DAY(NovDim1)=1,IF(AND(YEAR(NovDim1+19)=AnnéeCalendrier,MONTH(NovDim1+19)=11),NovDim1+19,""),IF(AND(YEAR(NovDim1+26)=AnnéeCalendrier,MONTH(NovDim1+26)=11),NovDim1+26,""))</f>
        <v>46717</v>
      </c>
      <c r="O38" s="5">
        <f>IF(DAY(NovDim1)=1,IF(AND(YEAR(NovDim1+20)=AnnéeCalendrier,MONTH(NovDim1+20)=11),NovDim1+20,""),IF(AND(YEAR(NovDim1+27)=AnnéeCalendrier,MONTH(NovDim1+27)=11),NovDim1+27,""))</f>
        <v>46718</v>
      </c>
      <c r="P38" s="7">
        <f>IF(DAY(NovDim1)=1,IF(AND(YEAR(NovDim1+21)=AnnéeCalendrier,MONTH(NovDim1+21)=11),NovDim1+21,""),IF(AND(YEAR(NovDim1+28)=AnnéeCalendrier,MONTH(NovDim1+28)=11),NovDim1+28,""))</f>
        <v>46719</v>
      </c>
      <c r="R38" s="6">
        <f>IF(DAY(DécDim1)=1,IF(AND(YEAR(DécDim1+15)=AnnéeCalendrier,MONTH(DécDim1+15)=12),DécDim1+15,""),IF(AND(YEAR(DécDim1+22)=AnnéeCalendrier,MONTH(DécDim1+22)=12),DécDim1+22,""))</f>
        <v>46741</v>
      </c>
      <c r="S38" s="5">
        <f>IF(DAY(DécDim1)=1,IF(AND(YEAR(DécDim1+16)=AnnéeCalendrier,MONTH(DécDim1+16)=12),DécDim1+16,""),IF(AND(YEAR(DécDim1+23)=AnnéeCalendrier,MONTH(DécDim1+23)=12),DécDim1+23,""))</f>
        <v>46742</v>
      </c>
      <c r="T38" s="5">
        <f>IF(DAY(DécDim1)=1,IF(AND(YEAR(DécDim1+17)=AnnéeCalendrier,MONTH(DécDim1+17)=12),DécDim1+17,""),IF(AND(YEAR(DécDim1+24)=AnnéeCalendrier,MONTH(DécDim1+24)=12),DécDim1+24,""))</f>
        <v>46743</v>
      </c>
      <c r="U38" s="5">
        <f>IF(DAY(DécDim1)=1,IF(AND(YEAR(DécDim1+18)=AnnéeCalendrier,MONTH(DécDim1+18)=12),DécDim1+18,""),IF(AND(YEAR(DécDim1+25)=AnnéeCalendrier,MONTH(DécDim1+25)=12),DécDim1+25,""))</f>
        <v>46744</v>
      </c>
      <c r="V38" s="5">
        <f>IF(DAY(DécDim1)=1,IF(AND(YEAR(DécDim1+19)=AnnéeCalendrier,MONTH(DécDim1+19)=12),DécDim1+19,""),IF(AND(YEAR(DécDim1+26)=AnnéeCalendrier,MONTH(DécDim1+26)=12),DécDim1+26,""))</f>
        <v>46745</v>
      </c>
      <c r="W38" s="5">
        <f>IF(DAY(DécDim1)=1,IF(AND(YEAR(DécDim1+20)=AnnéeCalendrier,MONTH(DécDim1+20)=12),DécDim1+20,""),IF(AND(YEAR(DécDim1+27)=AnnéeCalendrier,MONTH(DécDim1+27)=12),DécDim1+27,""))</f>
        <v>46746</v>
      </c>
      <c r="X38" s="7">
        <f>IF(DAY(DécDim1)=1,IF(AND(YEAR(DécDim1+21)=AnnéeCalendrier,MONTH(DécDim1+21)=12),DécDim1+21,""),IF(AND(YEAR(DécDim1+28)=AnnéeCalendrier,MONTH(DécDim1+28)=12),DécDim1+28,""))</f>
        <v>46747</v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46685</v>
      </c>
      <c r="C39" s="5">
        <f>IF(DAY(OctDim1)=1,IF(AND(YEAR(OctDim1+23)=AnnéeCalendrier,MONTH(OctDim1+23)=10),OctDim1+23,""),IF(AND(YEAR(OctDim1+30)=AnnéeCalendrier,MONTH(OctDim1+30)=10),OctDim1+30,""))</f>
        <v>46686</v>
      </c>
      <c r="D39" s="5">
        <f>IF(DAY(OctDim1)=1,IF(AND(YEAR(OctDim1+24)=AnnéeCalendrier,MONTH(OctDim1+24)=10),OctDim1+24,""),IF(AND(YEAR(OctDim1+31)=AnnéeCalendrier,MONTH(OctDim1+31)=10),OctDim1+31,""))</f>
        <v>46687</v>
      </c>
      <c r="E39" s="5">
        <f>IF(DAY(OctDim1)=1,IF(AND(YEAR(OctDim1+25)=AnnéeCalendrier,MONTH(OctDim1+25)=10),OctDim1+25,""),IF(AND(YEAR(OctDim1+32)=AnnéeCalendrier,MONTH(OctDim1+32)=10),OctDim1+32,""))</f>
        <v>46688</v>
      </c>
      <c r="F39" s="5">
        <f>IF(DAY(OctDim1)=1,IF(AND(YEAR(OctDim1+26)=AnnéeCalendrier,MONTH(OctDim1+26)=10),OctDim1+26,""),IF(AND(YEAR(OctDim1+33)=AnnéeCalendrier,MONTH(OctDim1+33)=10),OctDim1+33,""))</f>
        <v>46689</v>
      </c>
      <c r="G39" s="5">
        <f>IF(DAY(OctDim1)=1,IF(AND(YEAR(OctDim1+27)=AnnéeCalendrier,MONTH(OctDim1+27)=10),OctDim1+27,""),IF(AND(YEAR(OctDim1+34)=AnnéeCalendrier,MONTH(OctDim1+34)=10),OctDim1+34,""))</f>
        <v>46690</v>
      </c>
      <c r="H39" s="7">
        <f>IF(DAY(OctDim1)=1,IF(AND(YEAR(OctDim1+28)=AnnéeCalendrier,MONTH(OctDim1+28)=10),OctDim1+28,""),IF(AND(YEAR(OctDim1+35)=AnnéeCalendrier,MONTH(OctDim1+35)=10),OctDim1+35,""))</f>
        <v>46691</v>
      </c>
      <c r="I39" s="4"/>
      <c r="J39" s="6">
        <f>IF(DAY(NovDim1)=1,IF(AND(YEAR(NovDim1+22)=AnnéeCalendrier,MONTH(NovDim1+22)=11),NovDim1+22,""),IF(AND(YEAR(NovDim1+29)=AnnéeCalendrier,MONTH(NovDim1+29)=11),NovDim1+29,""))</f>
        <v>46720</v>
      </c>
      <c r="K39" s="5">
        <f>IF(DAY(NovDim1)=1,IF(AND(YEAR(NovDim1+23)=AnnéeCalendrier,MONTH(NovDim1+23)=11),NovDim1+23,""),IF(AND(YEAR(NovDim1+30)=AnnéeCalendrier,MONTH(NovDim1+30)=11),NovDim1+30,""))</f>
        <v>46721</v>
      </c>
      <c r="L39" s="5" t="str">
        <f>IF(DAY(NovDim1)=1,IF(AND(YEAR(NovDim1+24)=AnnéeCalendrier,MONTH(NovDim1+24)=11),NovDim1+24,""),IF(AND(YEAR(NovDim1+31)=AnnéeCalendrier,MONTH(NovDim1+31)=11),NovDim1+31,""))</f>
        <v/>
      </c>
      <c r="M39" s="5" t="str">
        <f>IF(DAY(NovDim1)=1,IF(AND(YEAR(NovDim1+25)=AnnéeCalendrier,MONTH(NovDim1+25)=11),NovDim1+25,""),IF(AND(YEAR(NovDim1+32)=AnnéeCalendrier,MONTH(NovDim1+32)=11),NovDim1+32,""))</f>
        <v/>
      </c>
      <c r="N39" s="5" t="str">
        <f>IF(DAY(NovDim1)=1,IF(AND(YEAR(NovDim1+26)=AnnéeCalendrier,MONTH(NovDim1+26)=11),NovDim1+26,""),IF(AND(YEAR(NovDim1+33)=AnnéeCalendrier,MONTH(NovDim1+33)=11),NovDim1+33,""))</f>
        <v/>
      </c>
      <c r="O39" s="5" t="str">
        <f>IF(DAY(NovDim1)=1,IF(AND(YEAR(NovDim1+27)=AnnéeCalendrier,MONTH(NovDim1+27)=11),NovDim1+27,""),IF(AND(YEAR(NovDim1+34)=AnnéeCalendrier,MONTH(NovDim1+34)=11),NovDim1+34,""))</f>
        <v/>
      </c>
      <c r="P39" s="7" t="str">
        <f>IF(DAY(NovDim1)=1,IF(AND(YEAR(NovDim1+28)=AnnéeCalendrier,MONTH(NovDim1+28)=11),NovDim1+28,""),IF(AND(YEAR(NovDim1+35)=AnnéeCalendrier,MONTH(NovDim1+35)=11),NovDim1+35,""))</f>
        <v/>
      </c>
      <c r="R39" s="6">
        <f>IF(DAY(DécDim1)=1,IF(AND(YEAR(DécDim1+22)=AnnéeCalendrier,MONTH(DécDim1+22)=12),DécDim1+22,""),IF(AND(YEAR(DécDim1+29)=AnnéeCalendrier,MONTH(DécDim1+29)=12),DécDim1+29,""))</f>
        <v>46748</v>
      </c>
      <c r="S39" s="5">
        <f>IF(DAY(DécDim1)=1,IF(AND(YEAR(DécDim1+23)=AnnéeCalendrier,MONTH(DécDim1+23)=12),DécDim1+23,""),IF(AND(YEAR(DécDim1+30)=AnnéeCalendrier,MONTH(DécDim1+30)=12),DécDim1+30,""))</f>
        <v>46749</v>
      </c>
      <c r="T39" s="5">
        <f>IF(DAY(DécDim1)=1,IF(AND(YEAR(DécDim1+24)=AnnéeCalendrier,MONTH(DécDim1+24)=12),DécDim1+24,""),IF(AND(YEAR(DécDim1+31)=AnnéeCalendrier,MONTH(DécDim1+31)=12),DécDim1+31,""))</f>
        <v>46750</v>
      </c>
      <c r="U39" s="5">
        <f>IF(DAY(DécDim1)=1,IF(AND(YEAR(DécDim1+25)=AnnéeCalendrier,MONTH(DécDim1+25)=12),DécDim1+25,""),IF(AND(YEAR(DécDim1+32)=AnnéeCalendrier,MONTH(DécDim1+32)=12),DécDim1+32,""))</f>
        <v>46751</v>
      </c>
      <c r="V39" s="5">
        <f>IF(DAY(DécDim1)=1,IF(AND(YEAR(DécDim1+26)=AnnéeCalendrier,MONTH(DécDim1+26)=12),DécDim1+26,""),IF(AND(YEAR(DécDim1+33)=AnnéeCalendrier,MONTH(DécDim1+33)=12),DécDim1+33,""))</f>
        <v>46752</v>
      </c>
      <c r="W39" s="5" t="str">
        <f>IF(DAY(DécDim1)=1,IF(AND(YEAR(DécDim1+27)=AnnéeCalendrier,MONTH(DécDim1+27)=12),DécDim1+27,""),IF(AND(YEAR(DécDim1+34)=AnnéeCalendrier,MONTH(DécDim1+34)=12),DécDim1+34,""))</f>
        <v/>
      </c>
      <c r="X39" s="7" t="str">
        <f>IF(DAY(DécDim1)=1,IF(AND(YEAR(DécDim1+28)=AnnéeCalendrier,MONTH(DécDim1+28)=12),DécDim1+28,""),IF(AND(YEAR(DécDim1+35)=AnnéeCalendrier,MONTH(DécDim1+35)=12),DécDim1+35,""))</f>
        <v/>
      </c>
    </row>
    <row r="40" spans="1:24" ht="36" customHeight="1" x14ac:dyDescent="0.25">
      <c r="B40" s="8" t="str">
        <f>IF(DAY(OctDim1)=1,IF(AND(YEAR(OctDim1+29)=AnnéeCalendrier,MONTH(OctDim1+29)=10),OctDim1+29,""),IF(AND(YEAR(OctDim1+36)=AnnéeCalendrier,MONTH(OctDim1+36)=10),OctDim1+36,""))</f>
        <v/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 t="str">
        <f>IF(DAY(DécDim1)=1,IF(AND(YEAR(DécDim1+29)=AnnéeCalendrier,MONTH(DécDim1+29)=12),DécDim1+29,""),IF(AND(YEAR(DécDim1+36)=AnnéeCalendrier,MONTH(DécDim1+36)=12),DécDim1+36,""))</f>
        <v/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24:H24"/>
    <mergeCell ref="J24:P24"/>
    <mergeCell ref="R24:X24"/>
    <mergeCell ref="B33:H33"/>
    <mergeCell ref="J33:P33"/>
    <mergeCell ref="R33:X33"/>
    <mergeCell ref="B3:F3"/>
    <mergeCell ref="B6:H6"/>
    <mergeCell ref="J6:P6"/>
    <mergeCell ref="R6:X6"/>
    <mergeCell ref="B15:H15"/>
    <mergeCell ref="J15:P15"/>
    <mergeCell ref="R15:X15"/>
  </mergeCells>
  <conditionalFormatting sqref="B8:H13">
    <cfRule type="notContainsBlanks" dxfId="47" priority="1">
      <formula>LEN(TRIM(B8))&gt;0</formula>
    </cfRule>
  </conditionalFormatting>
  <conditionalFormatting sqref="B17:H22">
    <cfRule type="notContainsBlanks" dxfId="46" priority="4">
      <formula>LEN(TRIM(B17))&gt;0</formula>
    </cfRule>
  </conditionalFormatting>
  <conditionalFormatting sqref="B26:H31">
    <cfRule type="notContainsBlanks" dxfId="45" priority="7">
      <formula>LEN(TRIM(B26))&gt;0</formula>
    </cfRule>
  </conditionalFormatting>
  <conditionalFormatting sqref="B35:H40">
    <cfRule type="notContainsBlanks" dxfId="44" priority="10">
      <formula>LEN(TRIM(B35))&gt;0</formula>
    </cfRule>
  </conditionalFormatting>
  <conditionalFormatting sqref="J8:P13">
    <cfRule type="notContainsBlanks" dxfId="43" priority="2">
      <formula>LEN(TRIM(J8))&gt;0</formula>
    </cfRule>
  </conditionalFormatting>
  <conditionalFormatting sqref="J17:P22">
    <cfRule type="notContainsBlanks" dxfId="42" priority="5">
      <formula>LEN(TRIM(J17))&gt;0</formula>
    </cfRule>
  </conditionalFormatting>
  <conditionalFormatting sqref="J26:P31">
    <cfRule type="notContainsBlanks" dxfId="41" priority="8">
      <formula>LEN(TRIM(J26))&gt;0</formula>
    </cfRule>
  </conditionalFormatting>
  <conditionalFormatting sqref="J35:P40">
    <cfRule type="notContainsBlanks" dxfId="40" priority="11">
      <formula>LEN(TRIM(J35))&gt;0</formula>
    </cfRule>
  </conditionalFormatting>
  <conditionalFormatting sqref="R8:X13">
    <cfRule type="notContainsBlanks" dxfId="39" priority="3">
      <formula>LEN(TRIM(R8))&gt;0</formula>
    </cfRule>
  </conditionalFormatting>
  <conditionalFormatting sqref="R17:X22">
    <cfRule type="notContainsBlanks" dxfId="38" priority="6">
      <formula>LEN(TRIM(R17))&gt;0</formula>
    </cfRule>
  </conditionalFormatting>
  <conditionalFormatting sqref="R26:X31">
    <cfRule type="notContainsBlanks" dxfId="37" priority="9">
      <formula>LEN(TRIM(R26))&gt;0</formula>
    </cfRule>
  </conditionalFormatting>
  <conditionalFormatting sqref="R35:X40">
    <cfRule type="notContainsBlanks" dxfId="36" priority="12">
      <formula>LEN(TRIM(R35))&gt;0</formula>
    </cfRule>
  </conditionalFormatting>
  <dataValidations count="2">
    <dataValidation type="list" allowBlank="1" showInputMessage="1" showErrorMessage="1" prompt="Sélectionnez une année" sqref="B3:F3" xr:uid="{00000000-0002-0000-0A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A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wsTCalendar12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4">
        <v>2028</v>
      </c>
      <c r="C3" s="34"/>
      <c r="D3" s="34"/>
      <c r="E3" s="34"/>
      <c r="F3" s="34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35" t="s">
        <v>1</v>
      </c>
      <c r="C6" s="35"/>
      <c r="D6" s="35"/>
      <c r="E6" s="35"/>
      <c r="F6" s="35"/>
      <c r="G6" s="35"/>
      <c r="H6" s="35"/>
      <c r="J6" s="35" t="s">
        <v>12</v>
      </c>
      <c r="K6" s="35"/>
      <c r="L6" s="35"/>
      <c r="M6" s="35"/>
      <c r="N6" s="35"/>
      <c r="O6" s="35"/>
      <c r="P6" s="35"/>
      <c r="R6" s="35" t="s">
        <v>16</v>
      </c>
      <c r="S6" s="35"/>
      <c r="T6" s="35"/>
      <c r="U6" s="35"/>
      <c r="V6" s="35"/>
      <c r="W6" s="35"/>
      <c r="X6" s="35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 t="str">
        <f>IF(DAY(JanDim1)=1,"",IF(AND(YEAR(JanDim1+2)=AnnéeCalendrier,MONTH(JanDim1+2)=1),JanDim1+2,""))</f>
        <v/>
      </c>
      <c r="D8" s="5" t="str">
        <f>IF(DAY(JanDim1)=1,"",IF(AND(YEAR(JanDim1+3)=AnnéeCalendrier,MONTH(JanDim1+3)=1),JanDim1+3,""))</f>
        <v/>
      </c>
      <c r="E8" s="5" t="str">
        <f>IF(DAY(JanDim1)=1,"",IF(AND(YEAR(JanDim1+4)=AnnéeCalendrier,MONTH(JanDim1+4)=1),JanDim1+4,""))</f>
        <v/>
      </c>
      <c r="F8" s="5" t="str">
        <f>IF(DAY(JanDim1)=1,"",IF(AND(YEAR(JanDim1+5)=AnnéeCalendrier,MONTH(JanDim1+5)=1),JanDim1+5,""))</f>
        <v/>
      </c>
      <c r="G8" s="5">
        <f>IF(DAY(JanDim1)=1,"",IF(AND(YEAR(JanDim1+6)=AnnéeCalendrier,MONTH(JanDim1+6)=1),JanDim1+6,""))</f>
        <v>46753</v>
      </c>
      <c r="H8" s="5">
        <f>IF(DAY(JanDim1)=1,IF(AND(YEAR(JanDim1)=AnnéeCalendrier,MONTH(JanDim1)=1),JanDim1,""),IF(AND(YEAR(JanDim1+7)=AnnéeCalendrier,MONTH(JanDim1+7)=1),JanDim1+7,""))</f>
        <v>46754</v>
      </c>
      <c r="I8" s="4"/>
      <c r="J8" s="5" t="str">
        <f>IF(DAY(FévDim1)=1,"",IF(AND(YEAR(FévDim1+1)=AnnéeCalendrier,MONTH(FévDim1+1)=2),FévDim1+1,""))</f>
        <v/>
      </c>
      <c r="K8" s="5">
        <f>IF(DAY(FévDim1)=1,"",IF(AND(YEAR(FévDim1+2)=AnnéeCalendrier,MONTH(FévDim1+2)=2),FévDim1+2,""))</f>
        <v>46784</v>
      </c>
      <c r="L8" s="5">
        <f>IF(DAY(FévDim1)=1,"",IF(AND(YEAR(FévDim1+3)=AnnéeCalendrier,MONTH(FévDim1+3)=2),FévDim1+3,""))</f>
        <v>46785</v>
      </c>
      <c r="M8" s="5">
        <f>IF(DAY(FévDim1)=1,"",IF(AND(YEAR(FévDim1+4)=AnnéeCalendrier,MONTH(FévDim1+4)=2),FévDim1+4,""))</f>
        <v>46786</v>
      </c>
      <c r="N8" s="5">
        <f>IF(DAY(FévDim1)=1,"",IF(AND(YEAR(FévDim1+5)=AnnéeCalendrier,MONTH(FévDim1+5)=2),FévDim1+5,""))</f>
        <v>46787</v>
      </c>
      <c r="O8" s="5">
        <f>IF(DAY(FévDim1)=1,"",IF(AND(YEAR(FévDim1+6)=AnnéeCalendrier,MONTH(FévDim1+6)=2),FévDim1+6,""))</f>
        <v>46788</v>
      </c>
      <c r="P8" s="5">
        <f>IF(DAY(FévDim1)=1,IF(AND(YEAR(FévDim1)=AnnéeCalendrier,MONTH(FévDim1)=2),FévDim1,""),IF(AND(YEAR(FévDim1+7)=AnnéeCalendrier,MONTH(FévDim1+7)=2),FévDim1+7,""))</f>
        <v>46789</v>
      </c>
      <c r="Q8" s="4"/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>
        <f>IF(DAY(MarDim1)=1,"",IF(AND(YEAR(MarDim1+3)=AnnéeCalendrier,MONTH(MarDim1+3)=3),MarDim1+3,""))</f>
        <v>46813</v>
      </c>
      <c r="U8" s="5">
        <f>IF(DAY(MarDim1)=1,"",IF(AND(YEAR(MarDim1+4)=AnnéeCalendrier,MONTH(MarDim1+4)=3),MarDim1+4,""))</f>
        <v>46814</v>
      </c>
      <c r="V8" s="5">
        <f>IF(DAY(MarDim1)=1,"",IF(AND(YEAR(MarDim1+5)=AnnéeCalendrier,MONTH(MarDim1+5)=3),MarDim1+5,""))</f>
        <v>46815</v>
      </c>
      <c r="W8" s="5">
        <f>IF(DAY(MarDim1)=1,"",IF(AND(YEAR(MarDim1+6)=AnnéeCalendrier,MONTH(MarDim1+6)=3),MarDim1+6,""))</f>
        <v>46816</v>
      </c>
      <c r="X8" s="5">
        <f>IF(DAY(MarDim1)=1,IF(AND(YEAR(MarDim1)=AnnéeCalendrier,MONTH(MarDim1)=3),MarDim1,""),IF(AND(YEAR(MarDim1+7)=AnnéeCalendrier,MONTH(MarDim1+7)=3),MarDim1+7,""))</f>
        <v>46817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46755</v>
      </c>
      <c r="C9" s="5">
        <f>IF(DAY(JanDim1)=1,IF(AND(YEAR(JanDim1+2)=AnnéeCalendrier,MONTH(JanDim1+2)=1),JanDim1+2,""),IF(AND(YEAR(JanDim1+9)=AnnéeCalendrier,MONTH(JanDim1+9)=1),JanDim1+9,""))</f>
        <v>46756</v>
      </c>
      <c r="D9" s="5">
        <f>IF(DAY(JanDim1)=1,IF(AND(YEAR(JanDim1+3)=AnnéeCalendrier,MONTH(JanDim1+3)=1),JanDim1+3,""),IF(AND(YEAR(JanDim1+10)=AnnéeCalendrier,MONTH(JanDim1+10)=1),JanDim1+10,""))</f>
        <v>46757</v>
      </c>
      <c r="E9" s="5">
        <f>IF(DAY(JanDim1)=1,IF(AND(YEAR(JanDim1+4)=AnnéeCalendrier,MONTH(JanDim1+4)=1),JanDim1+4,""),IF(AND(YEAR(JanDim1+11)=AnnéeCalendrier,MONTH(JanDim1+11)=1),JanDim1+11,""))</f>
        <v>46758</v>
      </c>
      <c r="F9" s="5">
        <f>IF(DAY(JanDim1)=1,IF(AND(YEAR(JanDim1+5)=AnnéeCalendrier,MONTH(JanDim1+5)=1),JanDim1+5,""),IF(AND(YEAR(JanDim1+12)=AnnéeCalendrier,MONTH(JanDim1+12)=1),JanDim1+12,""))</f>
        <v>46759</v>
      </c>
      <c r="G9" s="5">
        <f>IF(DAY(JanDim1)=1,IF(AND(YEAR(JanDim1+6)=AnnéeCalendrier,MONTH(JanDim1+6)=1),JanDim1+6,""),IF(AND(YEAR(JanDim1+13)=AnnéeCalendrier,MONTH(JanDim1+13)=1),JanDim1+13,""))</f>
        <v>46760</v>
      </c>
      <c r="H9" s="5">
        <f>IF(DAY(JanDim1)=1,IF(AND(YEAR(JanDim1+7)=AnnéeCalendrier,MONTH(JanDim1+7)=1),JanDim1+7,""),IF(AND(YEAR(JanDim1+14)=AnnéeCalendrier,MONTH(JanDim1+14)=1),JanDim1+14,""))</f>
        <v>46761</v>
      </c>
      <c r="I9" s="4"/>
      <c r="J9" s="5">
        <f>IF(DAY(FévDim1)=1,IF(AND(YEAR(FévDim1+1)=AnnéeCalendrier,MONTH(FévDim1+1)=2),FévDim1+1,""),IF(AND(YEAR(FévDim1+8)=AnnéeCalendrier,MONTH(FévDim1+8)=2),FévDim1+8,""))</f>
        <v>46790</v>
      </c>
      <c r="K9" s="5">
        <f>IF(DAY(FévDim1)=1,IF(AND(YEAR(FévDim1+2)=AnnéeCalendrier,MONTH(FévDim1+2)=2),FévDim1+2,""),IF(AND(YEAR(FévDim1+9)=AnnéeCalendrier,MONTH(FévDim1+9)=2),FévDim1+9,""))</f>
        <v>46791</v>
      </c>
      <c r="L9" s="5">
        <f>IF(DAY(FévDim1)=1,IF(AND(YEAR(FévDim1+3)=AnnéeCalendrier,MONTH(FévDim1+3)=2),FévDim1+3,""),IF(AND(YEAR(FévDim1+10)=AnnéeCalendrier,MONTH(FévDim1+10)=2),FévDim1+10,""))</f>
        <v>46792</v>
      </c>
      <c r="M9" s="5">
        <f>IF(DAY(FévDim1)=1,IF(AND(YEAR(FévDim1+4)=AnnéeCalendrier,MONTH(FévDim1+4)=2),FévDim1+4,""),IF(AND(YEAR(FévDim1+11)=AnnéeCalendrier,MONTH(FévDim1+11)=2),FévDim1+11,""))</f>
        <v>46793</v>
      </c>
      <c r="N9" s="5">
        <f>IF(DAY(FévDim1)=1,IF(AND(YEAR(FévDim1+5)=AnnéeCalendrier,MONTH(FévDim1+5)=2),FévDim1+5,""),IF(AND(YEAR(FévDim1+12)=AnnéeCalendrier,MONTH(FévDim1+12)=2),FévDim1+12,""))</f>
        <v>46794</v>
      </c>
      <c r="O9" s="5">
        <f>IF(DAY(FévDim1)=1,IF(AND(YEAR(FévDim1+6)=AnnéeCalendrier,MONTH(FévDim1+6)=2),FévDim1+6,""),IF(AND(YEAR(FévDim1+13)=AnnéeCalendrier,MONTH(FévDim1+13)=2),FévDim1+13,""))</f>
        <v>46795</v>
      </c>
      <c r="P9" s="5">
        <f>IF(DAY(FévDim1)=1,IF(AND(YEAR(FévDim1+7)=AnnéeCalendrier,MONTH(FévDim1+7)=2),FévDim1+7,""),IF(AND(YEAR(FévDim1+14)=AnnéeCalendrier,MONTH(FévDim1+14)=2),FévDim1+14,""))</f>
        <v>46796</v>
      </c>
      <c r="Q9" s="4"/>
      <c r="R9" s="5">
        <f>IF(DAY(MarDim1)=1,IF(AND(YEAR(MarDim1+1)=AnnéeCalendrier,MONTH(MarDim1+1)=3),MarDim1+1,""),IF(AND(YEAR(MarDim1+8)=AnnéeCalendrier,MONTH(MarDim1+8)=3),MarDim1+8,""))</f>
        <v>46818</v>
      </c>
      <c r="S9" s="5">
        <f>IF(DAY(MarDim1)=1,IF(AND(YEAR(MarDim1+2)=AnnéeCalendrier,MONTH(MarDim1+2)=3),MarDim1+2,""),IF(AND(YEAR(MarDim1+9)=AnnéeCalendrier,MONTH(MarDim1+9)=3),MarDim1+9,""))</f>
        <v>46819</v>
      </c>
      <c r="T9" s="5">
        <f>IF(DAY(MarDim1)=1,IF(AND(YEAR(MarDim1+3)=AnnéeCalendrier,MONTH(MarDim1+3)=3),MarDim1+3,""),IF(AND(YEAR(MarDim1+10)=AnnéeCalendrier,MONTH(MarDim1+10)=3),MarDim1+10,""))</f>
        <v>46820</v>
      </c>
      <c r="U9" s="5">
        <f>IF(DAY(MarDim1)=1,IF(AND(YEAR(MarDim1+4)=AnnéeCalendrier,MONTH(MarDim1+4)=3),MarDim1+4,""),IF(AND(YEAR(MarDim1+11)=AnnéeCalendrier,MONTH(MarDim1+11)=3),MarDim1+11,""))</f>
        <v>46821</v>
      </c>
      <c r="V9" s="5">
        <f>IF(DAY(MarDim1)=1,IF(AND(YEAR(MarDim1+5)=AnnéeCalendrier,MONTH(MarDim1+5)=3),MarDim1+5,""),IF(AND(YEAR(MarDim1+12)=AnnéeCalendrier,MONTH(MarDim1+12)=3),MarDim1+12,""))</f>
        <v>46822</v>
      </c>
      <c r="W9" s="5">
        <f>IF(DAY(MarDim1)=1,IF(AND(YEAR(MarDim1+6)=AnnéeCalendrier,MONTH(MarDim1+6)=3),MarDim1+6,""),IF(AND(YEAR(MarDim1+13)=AnnéeCalendrier,MONTH(MarDim1+13)=3),MarDim1+13,""))</f>
        <v>46823</v>
      </c>
      <c r="X9" s="5">
        <f>IF(DAY(MarDim1)=1,IF(AND(YEAR(MarDim1+7)=AnnéeCalendrier,MONTH(MarDim1+7)=3),MarDim1+7,""),IF(AND(YEAR(MarDim1+14)=AnnéeCalendrier,MONTH(MarDim1+14)=3),MarDim1+14,""))</f>
        <v>46824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46762</v>
      </c>
      <c r="C10" s="5">
        <f>IF(DAY(JanDim1)=1,IF(AND(YEAR(JanDim1+9)=AnnéeCalendrier,MONTH(JanDim1+9)=1),JanDim1+9,""),IF(AND(YEAR(JanDim1+16)=AnnéeCalendrier,MONTH(JanDim1+16)=1),JanDim1+16,""))</f>
        <v>46763</v>
      </c>
      <c r="D10" s="5">
        <f>IF(DAY(JanDim1)=1,IF(AND(YEAR(JanDim1+10)=AnnéeCalendrier,MONTH(JanDim1+10)=1),JanDim1+10,""),IF(AND(YEAR(JanDim1+17)=AnnéeCalendrier,MONTH(JanDim1+17)=1),JanDim1+17,""))</f>
        <v>46764</v>
      </c>
      <c r="E10" s="5">
        <f>IF(DAY(JanDim1)=1,IF(AND(YEAR(JanDim1+11)=AnnéeCalendrier,MONTH(JanDim1+11)=1),JanDim1+11,""),IF(AND(YEAR(JanDim1+18)=AnnéeCalendrier,MONTH(JanDim1+18)=1),JanDim1+18,""))</f>
        <v>46765</v>
      </c>
      <c r="F10" s="5">
        <f>IF(DAY(JanDim1)=1,IF(AND(YEAR(JanDim1+12)=AnnéeCalendrier,MONTH(JanDim1+12)=1),JanDim1+12,""),IF(AND(YEAR(JanDim1+19)=AnnéeCalendrier,MONTH(JanDim1+19)=1),JanDim1+19,""))</f>
        <v>46766</v>
      </c>
      <c r="G10" s="5">
        <f>IF(DAY(JanDim1)=1,IF(AND(YEAR(JanDim1+13)=AnnéeCalendrier,MONTH(JanDim1+13)=1),JanDim1+13,""),IF(AND(YEAR(JanDim1+20)=AnnéeCalendrier,MONTH(JanDim1+20)=1),JanDim1+20,""))</f>
        <v>46767</v>
      </c>
      <c r="H10" s="5">
        <f>IF(DAY(JanDim1)=1,IF(AND(YEAR(JanDim1+14)=AnnéeCalendrier,MONTH(JanDim1+14)=1),JanDim1+14,""),IF(AND(YEAR(JanDim1+21)=AnnéeCalendrier,MONTH(JanDim1+21)=1),JanDim1+21,""))</f>
        <v>46768</v>
      </c>
      <c r="I10" s="4"/>
      <c r="J10" s="5">
        <f>IF(DAY(FévDim1)=1,IF(AND(YEAR(FévDim1+8)=AnnéeCalendrier,MONTH(FévDim1+8)=2),FévDim1+8,""),IF(AND(YEAR(FévDim1+15)=AnnéeCalendrier,MONTH(FévDim1+15)=2),FévDim1+15,""))</f>
        <v>46797</v>
      </c>
      <c r="K10" s="5">
        <f>IF(DAY(FévDim1)=1,IF(AND(YEAR(FévDim1+9)=AnnéeCalendrier,MONTH(FévDim1+9)=2),FévDim1+9,""),IF(AND(YEAR(FévDim1+16)=AnnéeCalendrier,MONTH(FévDim1+16)=2),FévDim1+16,""))</f>
        <v>46798</v>
      </c>
      <c r="L10" s="5">
        <f>IF(DAY(FévDim1)=1,IF(AND(YEAR(FévDim1+10)=AnnéeCalendrier,MONTH(FévDim1+10)=2),FévDim1+10,""),IF(AND(YEAR(FévDim1+17)=AnnéeCalendrier,MONTH(FévDim1+17)=2),FévDim1+17,""))</f>
        <v>46799</v>
      </c>
      <c r="M10" s="5">
        <f>IF(DAY(FévDim1)=1,IF(AND(YEAR(FévDim1+11)=AnnéeCalendrier,MONTH(FévDim1+11)=2),FévDim1+11,""),IF(AND(YEAR(FévDim1+18)=AnnéeCalendrier,MONTH(FévDim1+18)=2),FévDim1+18,""))</f>
        <v>46800</v>
      </c>
      <c r="N10" s="5">
        <f>IF(DAY(FévDim1)=1,IF(AND(YEAR(FévDim1+12)=AnnéeCalendrier,MONTH(FévDim1+12)=2),FévDim1+12,""),IF(AND(YEAR(FévDim1+19)=AnnéeCalendrier,MONTH(FévDim1+19)=2),FévDim1+19,""))</f>
        <v>46801</v>
      </c>
      <c r="O10" s="5">
        <f>IF(DAY(FévDim1)=1,IF(AND(YEAR(FévDim1+13)=AnnéeCalendrier,MONTH(FévDim1+13)=2),FévDim1+13,""),IF(AND(YEAR(FévDim1+20)=AnnéeCalendrier,MONTH(FévDim1+20)=2),FévDim1+20,""))</f>
        <v>46802</v>
      </c>
      <c r="P10" s="5">
        <f>IF(DAY(FévDim1)=1,IF(AND(YEAR(FévDim1+14)=AnnéeCalendrier,MONTH(FévDim1+14)=2),FévDim1+14,""),IF(AND(YEAR(FévDim1+21)=AnnéeCalendrier,MONTH(FévDim1+21)=2),FévDim1+21,""))</f>
        <v>46803</v>
      </c>
      <c r="Q10" s="4"/>
      <c r="R10" s="5">
        <f>IF(DAY(MarDim1)=1,IF(AND(YEAR(MarDim1+8)=AnnéeCalendrier,MONTH(MarDim1+8)=3),MarDim1+8,""),IF(AND(YEAR(MarDim1+15)=AnnéeCalendrier,MONTH(MarDim1+15)=3),MarDim1+15,""))</f>
        <v>46825</v>
      </c>
      <c r="S10" s="5">
        <f>IF(DAY(MarDim1)=1,IF(AND(YEAR(MarDim1+9)=AnnéeCalendrier,MONTH(MarDim1+9)=3),MarDim1+9,""),IF(AND(YEAR(MarDim1+16)=AnnéeCalendrier,MONTH(MarDim1+16)=3),MarDim1+16,""))</f>
        <v>46826</v>
      </c>
      <c r="T10" s="5">
        <f>IF(DAY(MarDim1)=1,IF(AND(YEAR(MarDim1+10)=AnnéeCalendrier,MONTH(MarDim1+10)=3),MarDim1+10,""),IF(AND(YEAR(MarDim1+17)=AnnéeCalendrier,MONTH(MarDim1+17)=3),MarDim1+17,""))</f>
        <v>46827</v>
      </c>
      <c r="U10" s="5">
        <f>IF(DAY(MarDim1)=1,IF(AND(YEAR(MarDim1+11)=AnnéeCalendrier,MONTH(MarDim1+11)=3),MarDim1+11,""),IF(AND(YEAR(MarDim1+18)=AnnéeCalendrier,MONTH(MarDim1+18)=3),MarDim1+18,""))</f>
        <v>46828</v>
      </c>
      <c r="V10" s="5">
        <f>IF(DAY(MarDim1)=1,IF(AND(YEAR(MarDim1+12)=AnnéeCalendrier,MONTH(MarDim1+12)=3),MarDim1+12,""),IF(AND(YEAR(MarDim1+19)=AnnéeCalendrier,MONTH(MarDim1+19)=3),MarDim1+19,""))</f>
        <v>46829</v>
      </c>
      <c r="W10" s="5">
        <f>IF(DAY(MarDim1)=1,IF(AND(YEAR(MarDim1+13)=AnnéeCalendrier,MONTH(MarDim1+13)=3),MarDim1+13,""),IF(AND(YEAR(MarDim1+20)=AnnéeCalendrier,MONTH(MarDim1+20)=3),MarDim1+20,""))</f>
        <v>46830</v>
      </c>
      <c r="X10" s="5">
        <f>IF(DAY(MarDim1)=1,IF(AND(YEAR(MarDim1+14)=AnnéeCalendrier,MONTH(MarDim1+14)=3),MarDim1+14,""),IF(AND(YEAR(MarDim1+21)=AnnéeCalendrier,MONTH(MarDim1+21)=3),MarDim1+21,""))</f>
        <v>46831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46769</v>
      </c>
      <c r="C11" s="5">
        <f>IF(DAY(JanDim1)=1,IF(AND(YEAR(JanDim1+16)=AnnéeCalendrier,MONTH(JanDim1+16)=1),JanDim1+16,""),IF(AND(YEAR(JanDim1+23)=AnnéeCalendrier,MONTH(JanDim1+23)=1),JanDim1+23,""))</f>
        <v>46770</v>
      </c>
      <c r="D11" s="5">
        <f>IF(DAY(JanDim1)=1,IF(AND(YEAR(JanDim1+17)=AnnéeCalendrier,MONTH(JanDim1+17)=1),JanDim1+17,""),IF(AND(YEAR(JanDim1+24)=AnnéeCalendrier,MONTH(JanDim1+24)=1),JanDim1+24,""))</f>
        <v>46771</v>
      </c>
      <c r="E11" s="5">
        <f>IF(DAY(JanDim1)=1,IF(AND(YEAR(JanDim1+18)=AnnéeCalendrier,MONTH(JanDim1+18)=1),JanDim1+18,""),IF(AND(YEAR(JanDim1+25)=AnnéeCalendrier,MONTH(JanDim1+25)=1),JanDim1+25,""))</f>
        <v>46772</v>
      </c>
      <c r="F11" s="5">
        <f>IF(DAY(JanDim1)=1,IF(AND(YEAR(JanDim1+19)=AnnéeCalendrier,MONTH(JanDim1+19)=1),JanDim1+19,""),IF(AND(YEAR(JanDim1+26)=AnnéeCalendrier,MONTH(JanDim1+26)=1),JanDim1+26,""))</f>
        <v>46773</v>
      </c>
      <c r="G11" s="5">
        <f>IF(DAY(JanDim1)=1,IF(AND(YEAR(JanDim1+20)=AnnéeCalendrier,MONTH(JanDim1+20)=1),JanDim1+20,""),IF(AND(YEAR(JanDim1+27)=AnnéeCalendrier,MONTH(JanDim1+27)=1),JanDim1+27,""))</f>
        <v>46774</v>
      </c>
      <c r="H11" s="5">
        <f>IF(DAY(JanDim1)=1,IF(AND(YEAR(JanDim1+21)=AnnéeCalendrier,MONTH(JanDim1+21)=1),JanDim1+21,""),IF(AND(YEAR(JanDim1+28)=AnnéeCalendrier,MONTH(JanDim1+28)=1),JanDim1+28,""))</f>
        <v>46775</v>
      </c>
      <c r="I11" s="4"/>
      <c r="J11" s="5">
        <f>IF(DAY(FévDim1)=1,IF(AND(YEAR(FévDim1+15)=AnnéeCalendrier,MONTH(FévDim1+15)=2),FévDim1+15,""),IF(AND(YEAR(FévDim1+22)=AnnéeCalendrier,MONTH(FévDim1+22)=2),FévDim1+22,""))</f>
        <v>46804</v>
      </c>
      <c r="K11" s="5">
        <f>IF(DAY(FévDim1)=1,IF(AND(YEAR(FévDim1+16)=AnnéeCalendrier,MONTH(FévDim1+16)=2),FévDim1+16,""),IF(AND(YEAR(FévDim1+23)=AnnéeCalendrier,MONTH(FévDim1+23)=2),FévDim1+23,""))</f>
        <v>46805</v>
      </c>
      <c r="L11" s="5">
        <f>IF(DAY(FévDim1)=1,IF(AND(YEAR(FévDim1+17)=AnnéeCalendrier,MONTH(FévDim1+17)=2),FévDim1+17,""),IF(AND(YEAR(FévDim1+24)=AnnéeCalendrier,MONTH(FévDim1+24)=2),FévDim1+24,""))</f>
        <v>46806</v>
      </c>
      <c r="M11" s="5">
        <f>IF(DAY(FévDim1)=1,IF(AND(YEAR(FévDim1+18)=AnnéeCalendrier,MONTH(FévDim1+18)=2),FévDim1+18,""),IF(AND(YEAR(FévDim1+25)=AnnéeCalendrier,MONTH(FévDim1+25)=2),FévDim1+25,""))</f>
        <v>46807</v>
      </c>
      <c r="N11" s="5">
        <f>IF(DAY(FévDim1)=1,IF(AND(YEAR(FévDim1+19)=AnnéeCalendrier,MONTH(FévDim1+19)=2),FévDim1+19,""),IF(AND(YEAR(FévDim1+26)=AnnéeCalendrier,MONTH(FévDim1+26)=2),FévDim1+26,""))</f>
        <v>46808</v>
      </c>
      <c r="O11" s="5">
        <f>IF(DAY(FévDim1)=1,IF(AND(YEAR(FévDim1+20)=AnnéeCalendrier,MONTH(FévDim1+20)=2),FévDim1+20,""),IF(AND(YEAR(FévDim1+27)=AnnéeCalendrier,MONTH(FévDim1+27)=2),FévDim1+27,""))</f>
        <v>46809</v>
      </c>
      <c r="P11" s="5">
        <f>IF(DAY(FévDim1)=1,IF(AND(YEAR(FévDim1+21)=AnnéeCalendrier,MONTH(FévDim1+21)=2),FévDim1+21,""),IF(AND(YEAR(FévDim1+28)=AnnéeCalendrier,MONTH(FévDim1+28)=2),FévDim1+28,""))</f>
        <v>46810</v>
      </c>
      <c r="Q11" s="4"/>
      <c r="R11" s="5">
        <f>IF(DAY(MarDim1)=1,IF(AND(YEAR(MarDim1+15)=AnnéeCalendrier,MONTH(MarDim1+15)=3),MarDim1+15,""),IF(AND(YEAR(MarDim1+22)=AnnéeCalendrier,MONTH(MarDim1+22)=3),MarDim1+22,""))</f>
        <v>46832</v>
      </c>
      <c r="S11" s="5">
        <f>IF(DAY(MarDim1)=1,IF(AND(YEAR(MarDim1+16)=AnnéeCalendrier,MONTH(MarDim1+16)=3),MarDim1+16,""),IF(AND(YEAR(MarDim1+23)=AnnéeCalendrier,MONTH(MarDim1+23)=3),MarDim1+23,""))</f>
        <v>46833</v>
      </c>
      <c r="T11" s="5">
        <f>IF(DAY(MarDim1)=1,IF(AND(YEAR(MarDim1+17)=AnnéeCalendrier,MONTH(MarDim1+17)=3),MarDim1+17,""),IF(AND(YEAR(MarDim1+24)=AnnéeCalendrier,MONTH(MarDim1+24)=3),MarDim1+24,""))</f>
        <v>46834</v>
      </c>
      <c r="U11" s="5">
        <f>IF(DAY(MarDim1)=1,IF(AND(YEAR(MarDim1+18)=AnnéeCalendrier,MONTH(MarDim1+18)=3),MarDim1+18,""),IF(AND(YEAR(MarDim1+25)=AnnéeCalendrier,MONTH(MarDim1+25)=3),MarDim1+25,""))</f>
        <v>46835</v>
      </c>
      <c r="V11" s="5">
        <f>IF(DAY(MarDim1)=1,IF(AND(YEAR(MarDim1+19)=AnnéeCalendrier,MONTH(MarDim1+19)=3),MarDim1+19,""),IF(AND(YEAR(MarDim1+26)=AnnéeCalendrier,MONTH(MarDim1+26)=3),MarDim1+26,""))</f>
        <v>46836</v>
      </c>
      <c r="W11" s="5">
        <f>IF(DAY(MarDim1)=1,IF(AND(YEAR(MarDim1+20)=AnnéeCalendrier,MONTH(MarDim1+20)=3),MarDim1+20,""),IF(AND(YEAR(MarDim1+27)=AnnéeCalendrier,MONTH(MarDim1+27)=3),MarDim1+27,""))</f>
        <v>46837</v>
      </c>
      <c r="X11" s="5">
        <f>IF(DAY(MarDim1)=1,IF(AND(YEAR(MarDim1+21)=AnnéeCalendrier,MONTH(MarDim1+21)=3),MarDim1+21,""),IF(AND(YEAR(MarDim1+28)=AnnéeCalendrier,MONTH(MarDim1+28)=3),MarDim1+28,""))</f>
        <v>46838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46776</v>
      </c>
      <c r="C12" s="5">
        <f>IF(DAY(JanDim1)=1,IF(AND(YEAR(JanDim1+23)=AnnéeCalendrier,MONTH(JanDim1+23)=1),JanDim1+23,""),IF(AND(YEAR(JanDim1+30)=AnnéeCalendrier,MONTH(JanDim1+30)=1),JanDim1+30,""))</f>
        <v>46777</v>
      </c>
      <c r="D12" s="5">
        <f>IF(DAY(JanDim1)=1,IF(AND(YEAR(JanDim1+24)=AnnéeCalendrier,MONTH(JanDim1+24)=1),JanDim1+24,""),IF(AND(YEAR(JanDim1+31)=AnnéeCalendrier,MONTH(JanDim1+31)=1),JanDim1+31,""))</f>
        <v>46778</v>
      </c>
      <c r="E12" s="5">
        <f>IF(DAY(JanDim1)=1,IF(AND(YEAR(JanDim1+25)=AnnéeCalendrier,MONTH(JanDim1+25)=1),JanDim1+25,""),IF(AND(YEAR(JanDim1+32)=AnnéeCalendrier,MONTH(JanDim1+32)=1),JanDim1+32,""))</f>
        <v>46779</v>
      </c>
      <c r="F12" s="5">
        <f>IF(DAY(JanDim1)=1,IF(AND(YEAR(JanDim1+26)=AnnéeCalendrier,MONTH(JanDim1+26)=1),JanDim1+26,""),IF(AND(YEAR(JanDim1+33)=AnnéeCalendrier,MONTH(JanDim1+33)=1),JanDim1+33,""))</f>
        <v>46780</v>
      </c>
      <c r="G12" s="5">
        <f>IF(DAY(JanDim1)=1,IF(AND(YEAR(JanDim1+27)=AnnéeCalendrier,MONTH(JanDim1+27)=1),JanDim1+27,""),IF(AND(YEAR(JanDim1+34)=AnnéeCalendrier,MONTH(JanDim1+34)=1),JanDim1+34,""))</f>
        <v>46781</v>
      </c>
      <c r="H12" s="5">
        <f>IF(DAY(JanDim1)=1,IF(AND(YEAR(JanDim1+28)=AnnéeCalendrier,MONTH(JanDim1+28)=1),JanDim1+28,""),IF(AND(YEAR(JanDim1+35)=AnnéeCalendrier,MONTH(JanDim1+35)=1),JanDim1+35,""))</f>
        <v>46782</v>
      </c>
      <c r="I12" s="4"/>
      <c r="J12" s="5">
        <f>IF(DAY(FévDim1)=1,IF(AND(YEAR(FévDim1+22)=AnnéeCalendrier,MONTH(FévDim1+22)=2),FévDim1+22,""),IF(AND(YEAR(FévDim1+29)=AnnéeCalendrier,MONTH(FévDim1+29)=2),FévDim1+29,""))</f>
        <v>46811</v>
      </c>
      <c r="K12" s="5">
        <f>IF(DAY(FévDim1)=1,IF(AND(YEAR(FévDim1+23)=AnnéeCalendrier,MONTH(FévDim1+23)=2),FévDim1+23,""),IF(AND(YEAR(FévDim1+30)=AnnéeCalendrier,MONTH(FévDim1+30)=2),FévDim1+30,""))</f>
        <v>46812</v>
      </c>
      <c r="L12" s="5" t="str">
        <f>IF(DAY(FévDim1)=1,IF(AND(YEAR(FévDim1+24)=AnnéeCalendrier,MONTH(FévDim1+24)=2),FévDim1+24,""),IF(AND(YEAR(FévDim1+31)=AnnéeCalendrier,MONTH(FévDim1+31)=2),FévDim1+31,""))</f>
        <v/>
      </c>
      <c r="M12" s="5" t="str">
        <f>IF(DAY(FévDim1)=1,IF(AND(YEAR(FévDim1+25)=AnnéeCalendrier,MONTH(FévDim1+25)=2),FévDim1+25,""),IF(AND(YEAR(FévDim1+32)=AnnéeCalendrier,MONTH(FévDim1+32)=2),FévDim1+32,""))</f>
        <v/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46839</v>
      </c>
      <c r="S12" s="5">
        <f>IF(DAY(MarDim1)=1,IF(AND(YEAR(MarDim1+23)=AnnéeCalendrier,MONTH(MarDim1+23)=3),MarDim1+23,""),IF(AND(YEAR(MarDim1+30)=AnnéeCalendrier,MONTH(MarDim1+30)=3),MarDim1+30,""))</f>
        <v>46840</v>
      </c>
      <c r="T12" s="5">
        <f>IF(DAY(MarDim1)=1,IF(AND(YEAR(MarDim1+24)=AnnéeCalendrier,MONTH(MarDim1+24)=3),MarDim1+24,""),IF(AND(YEAR(MarDim1+31)=AnnéeCalendrier,MONTH(MarDim1+31)=3),MarDim1+31,""))</f>
        <v>46841</v>
      </c>
      <c r="U12" s="5">
        <f>IF(DAY(MarDim1)=1,IF(AND(YEAR(MarDim1+25)=AnnéeCalendrier,MONTH(MarDim1+25)=3),MarDim1+25,""),IF(AND(YEAR(MarDim1+32)=AnnéeCalendrier,MONTH(MarDim1+32)=3),MarDim1+32,""))</f>
        <v>46842</v>
      </c>
      <c r="V12" s="5">
        <f>IF(DAY(MarDim1)=1,IF(AND(YEAR(MarDim1+26)=AnnéeCalendrier,MONTH(MarDim1+26)=3),MarDim1+26,""),IF(AND(YEAR(MarDim1+33)=AnnéeCalendrier,MONTH(MarDim1+33)=3),MarDim1+33,""))</f>
        <v>46843</v>
      </c>
      <c r="W12" s="5" t="str">
        <f>IF(DAY(MarDim1)=1,IF(AND(YEAR(MarDim1+27)=AnnéeCalendrier,MONTH(MarDim1+27)=3),MarDim1+27,""),IF(AND(YEAR(MarDim1+34)=AnnéeCalendrier,MONTH(MarDim1+34)=3),MarDim1+34,""))</f>
        <v/>
      </c>
      <c r="X12" s="5" t="str">
        <f>IF(DAY(MarDim1)=1,IF(AND(YEAR(MarDim1+28)=AnnéeCalendrier,MONTH(MarDim1+28)=3),MarDim1+28,""),IF(AND(YEAR(MarDim1+35)=AnnéeCalendrier,MONTH(MarDim1+35)=3),MarDim1+35,""))</f>
        <v/>
      </c>
    </row>
    <row r="13" spans="1:29" ht="36" customHeight="1" x14ac:dyDescent="0.25">
      <c r="B13" s="5">
        <f>IF(DAY(JanDim1)=1,IF(AND(YEAR(JanDim1+29)=AnnéeCalendrier,MONTH(JanDim1+29)=1),JanDim1+29,""),IF(AND(YEAR(JanDim1+36)=AnnéeCalendrier,MONTH(JanDim1+36)=1),JanDim1+36,""))</f>
        <v>46783</v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35" t="s">
        <v>3</v>
      </c>
      <c r="C15" s="35"/>
      <c r="D15" s="35"/>
      <c r="E15" s="35"/>
      <c r="F15" s="35"/>
      <c r="G15" s="35"/>
      <c r="H15" s="35"/>
      <c r="J15" s="35" t="s">
        <v>13</v>
      </c>
      <c r="K15" s="35"/>
      <c r="L15" s="35"/>
      <c r="M15" s="35"/>
      <c r="N15" s="35"/>
      <c r="O15" s="35"/>
      <c r="P15" s="35"/>
      <c r="R15" s="35" t="s">
        <v>17</v>
      </c>
      <c r="S15" s="35"/>
      <c r="T15" s="35"/>
      <c r="U15" s="35"/>
      <c r="V15" s="35"/>
      <c r="W15" s="35"/>
      <c r="X15" s="35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 t="str">
        <f>IF(DAY(AvrDim1)=1,"",IF(AND(YEAR(AvrDim1+2)=AnnéeCalendrier,MONTH(AvrDim1+2)=4),AvrDim1+2,""))</f>
        <v/>
      </c>
      <c r="D17" s="5" t="str">
        <f>IF(DAY(AvrDim1)=1,"",IF(AND(YEAR(AvrDim1+3)=AnnéeCalendrier,MONTH(AvrDim1+3)=4),AvrDim1+3,""))</f>
        <v/>
      </c>
      <c r="E17" s="5" t="str">
        <f>IF(DAY(AvrDim1)=1,"",IF(AND(YEAR(AvrDim1+4)=AnnéeCalendrier,MONTH(AvrDim1+4)=4),AvrDim1+4,""))</f>
        <v/>
      </c>
      <c r="F17" s="5" t="str">
        <f>IF(DAY(AvrDim1)=1,"",IF(AND(YEAR(AvrDim1+5)=AnnéeCalendrier,MONTH(AvrDim1+5)=4),AvrDim1+5,""))</f>
        <v/>
      </c>
      <c r="G17" s="5">
        <f>IF(DAY(AvrDim1)=1,"",IF(AND(YEAR(AvrDim1+6)=AnnéeCalendrier,MONTH(AvrDim1+6)=4),AvrDim1+6,""))</f>
        <v>46844</v>
      </c>
      <c r="H17" s="7">
        <f>IF(DAY(AvrDim1)=1,IF(AND(YEAR(AvrDim1)=AnnéeCalendrier,MONTH(AvrDim1)=4),AvrDim1,""),IF(AND(YEAR(AvrDim1+7)=AnnéeCalendrier,MONTH(AvrDim1+7)=4),AvrDim1+7,""))</f>
        <v>46845</v>
      </c>
      <c r="I17" s="4"/>
      <c r="J17" s="6">
        <f>IF(DAY(MaiDim1)=1,"",IF(AND(YEAR(MaiDim1+1)=AnnéeCalendrier,MONTH(MaiDim1+1)=5),MaiDim1+1,""))</f>
        <v>46874</v>
      </c>
      <c r="K17" s="5">
        <f>IF(DAY(MaiDim1)=1,"",IF(AND(YEAR(MaiDim1+2)=AnnéeCalendrier,MONTH(MaiDim1+2)=5),MaiDim1+2,""))</f>
        <v>46875</v>
      </c>
      <c r="L17" s="5">
        <f>IF(DAY(MaiDim1)=1,"",IF(AND(YEAR(MaiDim1+3)=AnnéeCalendrier,MONTH(MaiDim1+3)=5),MaiDim1+3,""))</f>
        <v>46876</v>
      </c>
      <c r="M17" s="5">
        <f>IF(DAY(MaiDim1)=1,"",IF(AND(YEAR(MaiDim1+4)=AnnéeCalendrier,MONTH(MaiDim1+4)=5),MaiDim1+4,""))</f>
        <v>46877</v>
      </c>
      <c r="N17" s="5">
        <f>IF(DAY(MaiDim1)=1,"",IF(AND(YEAR(MaiDim1+5)=AnnéeCalendrier,MONTH(MaiDim1+5)=5),MaiDim1+5,""))</f>
        <v>46878</v>
      </c>
      <c r="O17" s="5">
        <f>IF(DAY(MaiDim1)=1,"",IF(AND(YEAR(MaiDim1+6)=AnnéeCalendrier,MONTH(MaiDim1+6)=5),MaiDim1+6,""))</f>
        <v>46879</v>
      </c>
      <c r="P17" s="7">
        <f>IF(DAY(MaiDim1)=1,IF(AND(YEAR(MaiDim1)=AnnéeCalendrier,MONTH(MaiDim1)=5),MaiDim1,""),IF(AND(YEAR(MaiDim1+7)=AnnéeCalendrier,MONTH(MaiDim1+7)=5),MaiDim1+7,""))</f>
        <v>46880</v>
      </c>
      <c r="Q17" s="4"/>
      <c r="R17" s="6" t="str">
        <f>IF(DAY(JunDim1)=1,"",IF(AND(YEAR(JunDim1+1)=AnnéeCalendrier,MONTH(JunDim1+1)=6),JunDim1+1,""))</f>
        <v/>
      </c>
      <c r="S17" s="5" t="str">
        <f>IF(DAY(JunDim1)=1,"",IF(AND(YEAR(JunDim1+2)=AnnéeCalendrier,MONTH(JunDim1+2)=6),JunDim1+2,""))</f>
        <v/>
      </c>
      <c r="T17" s="5" t="str">
        <f>IF(DAY(JunDim1)=1,"",IF(AND(YEAR(JunDim1+3)=AnnéeCalendrier,MONTH(JunDim1+3)=6),JunDim1+3,""))</f>
        <v/>
      </c>
      <c r="U17" s="5">
        <f>IF(DAY(JunDim1)=1,"",IF(AND(YEAR(JunDim1+4)=AnnéeCalendrier,MONTH(JunDim1+4)=6),JunDim1+4,""))</f>
        <v>46905</v>
      </c>
      <c r="V17" s="5">
        <f>IF(DAY(JunDim1)=1,"",IF(AND(YEAR(JunDim1+5)=AnnéeCalendrier,MONTH(JunDim1+5)=6),JunDim1+5,""))</f>
        <v>46906</v>
      </c>
      <c r="W17" s="5">
        <f>IF(DAY(JunDim1)=1,"",IF(AND(YEAR(JunDim1+6)=AnnéeCalendrier,MONTH(JunDim1+6)=6),JunDim1+6,""))</f>
        <v>46907</v>
      </c>
      <c r="X17" s="7">
        <f>IF(DAY(JunDim1)=1,IF(AND(YEAR(JunDim1)=AnnéeCalendrier,MONTH(JunDim1)=6),JunDim1,""),IF(AND(YEAR(JunDim1+7)=AnnéeCalendrier,MONTH(JunDim1+7)=6),JunDim1+7,""))</f>
        <v>46908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46846</v>
      </c>
      <c r="C18" s="5">
        <f>IF(DAY(AvrDim1)=1,IF(AND(YEAR(AvrDim1+2)=AnnéeCalendrier,MONTH(AvrDim1+2)=4),AvrDim1+2,""),IF(AND(YEAR(AvrDim1+9)=AnnéeCalendrier,MONTH(AvrDim1+9)=4),AvrDim1+9,""))</f>
        <v>46847</v>
      </c>
      <c r="D18" s="5">
        <f>IF(DAY(AvrDim1)=1,IF(AND(YEAR(AvrDim1+3)=AnnéeCalendrier,MONTH(AvrDim1+3)=4),AvrDim1+3,""),IF(AND(YEAR(AvrDim1+10)=AnnéeCalendrier,MONTH(AvrDim1+10)=4),AvrDim1+10,""))</f>
        <v>46848</v>
      </c>
      <c r="E18" s="5">
        <f>IF(DAY(AvrDim1)=1,IF(AND(YEAR(AvrDim1+4)=AnnéeCalendrier,MONTH(AvrDim1+4)=4),AvrDim1+4,""),IF(AND(YEAR(AvrDim1+11)=AnnéeCalendrier,MONTH(AvrDim1+11)=4),AvrDim1+11,""))</f>
        <v>46849</v>
      </c>
      <c r="F18" s="5">
        <f>IF(DAY(AvrDim1)=1,IF(AND(YEAR(AvrDim1+5)=AnnéeCalendrier,MONTH(AvrDim1+5)=4),AvrDim1+5,""),IF(AND(YEAR(AvrDim1+12)=AnnéeCalendrier,MONTH(AvrDim1+12)=4),AvrDim1+12,""))</f>
        <v>46850</v>
      </c>
      <c r="G18" s="5">
        <f>IF(DAY(AvrDim1)=1,IF(AND(YEAR(AvrDim1+6)=AnnéeCalendrier,MONTH(AvrDim1+6)=4),AvrDim1+6,""),IF(AND(YEAR(AvrDim1+13)=AnnéeCalendrier,MONTH(AvrDim1+13)=4),AvrDim1+13,""))</f>
        <v>46851</v>
      </c>
      <c r="H18" s="7">
        <f>IF(DAY(AvrDim1)=1,IF(AND(YEAR(AvrDim1+7)=AnnéeCalendrier,MONTH(AvrDim1+7)=4),AvrDim1+7,""),IF(AND(YEAR(AvrDim1+14)=AnnéeCalendrier,MONTH(AvrDim1+14)=4),AvrDim1+14,""))</f>
        <v>46852</v>
      </c>
      <c r="I18" s="4"/>
      <c r="J18" s="6">
        <f>IF(DAY(MaiDim1)=1,IF(AND(YEAR(MaiDim1+1)=AnnéeCalendrier,MONTH(MaiDim1+1)=5),MaiDim1+1,""),IF(AND(YEAR(MaiDim1+8)=AnnéeCalendrier,MONTH(MaiDim1+8)=5),MaiDim1+8,""))</f>
        <v>46881</v>
      </c>
      <c r="K18" s="5">
        <f>IF(DAY(MaiDim1)=1,IF(AND(YEAR(MaiDim1+2)=AnnéeCalendrier,MONTH(MaiDim1+2)=5),MaiDim1+2,""),IF(AND(YEAR(MaiDim1+9)=AnnéeCalendrier,MONTH(MaiDim1+9)=5),MaiDim1+9,""))</f>
        <v>46882</v>
      </c>
      <c r="L18" s="5">
        <f>IF(DAY(MaiDim1)=1,IF(AND(YEAR(MaiDim1+3)=AnnéeCalendrier,MONTH(MaiDim1+3)=5),MaiDim1+3,""),IF(AND(YEAR(MaiDim1+10)=AnnéeCalendrier,MONTH(MaiDim1+10)=5),MaiDim1+10,""))</f>
        <v>46883</v>
      </c>
      <c r="M18" s="5">
        <f>IF(DAY(MaiDim1)=1,IF(AND(YEAR(MaiDim1+4)=AnnéeCalendrier,MONTH(MaiDim1+4)=5),MaiDim1+4,""),IF(AND(YEAR(MaiDim1+11)=AnnéeCalendrier,MONTH(MaiDim1+11)=5),MaiDim1+11,""))</f>
        <v>46884</v>
      </c>
      <c r="N18" s="5">
        <f>IF(DAY(MaiDim1)=1,IF(AND(YEAR(MaiDim1+5)=AnnéeCalendrier,MONTH(MaiDim1+5)=5),MaiDim1+5,""),IF(AND(YEAR(MaiDim1+12)=AnnéeCalendrier,MONTH(MaiDim1+12)=5),MaiDim1+12,""))</f>
        <v>46885</v>
      </c>
      <c r="O18" s="5">
        <f>IF(DAY(MaiDim1)=1,IF(AND(YEAR(MaiDim1+6)=AnnéeCalendrier,MONTH(MaiDim1+6)=5),MaiDim1+6,""),IF(AND(YEAR(MaiDim1+13)=AnnéeCalendrier,MONTH(MaiDim1+13)=5),MaiDim1+13,""))</f>
        <v>46886</v>
      </c>
      <c r="P18" s="7">
        <f>IF(DAY(MaiDim1)=1,IF(AND(YEAR(MaiDim1+7)=AnnéeCalendrier,MONTH(MaiDim1+7)=5),MaiDim1+7,""),IF(AND(YEAR(MaiDim1+14)=AnnéeCalendrier,MONTH(MaiDim1+14)=5),MaiDim1+14,""))</f>
        <v>46887</v>
      </c>
      <c r="Q18" s="4"/>
      <c r="R18" s="6">
        <f>IF(DAY(JunDim1)=1,IF(AND(YEAR(JunDim1+1)=AnnéeCalendrier,MONTH(JunDim1+1)=6),JunDim1+1,""),IF(AND(YEAR(JunDim1+8)=AnnéeCalendrier,MONTH(JunDim1+8)=6),JunDim1+8,""))</f>
        <v>46909</v>
      </c>
      <c r="S18" s="5">
        <f>IF(DAY(JunDim1)=1,IF(AND(YEAR(JunDim1+2)=AnnéeCalendrier,MONTH(JunDim1+2)=6),JunDim1+2,""),IF(AND(YEAR(JunDim1+9)=AnnéeCalendrier,MONTH(JunDim1+9)=6),JunDim1+9,""))</f>
        <v>46910</v>
      </c>
      <c r="T18" s="5">
        <f>IF(DAY(JunDim1)=1,IF(AND(YEAR(JunDim1+3)=AnnéeCalendrier,MONTH(JunDim1+3)=6),JunDim1+3,""),IF(AND(YEAR(JunDim1+10)=AnnéeCalendrier,MONTH(JunDim1+10)=6),JunDim1+10,""))</f>
        <v>46911</v>
      </c>
      <c r="U18" s="5">
        <f>IF(DAY(JunDim1)=1,IF(AND(YEAR(JunDim1+4)=AnnéeCalendrier,MONTH(JunDim1+4)=6),JunDim1+4,""),IF(AND(YEAR(JunDim1+11)=AnnéeCalendrier,MONTH(JunDim1+11)=6),JunDim1+11,""))</f>
        <v>46912</v>
      </c>
      <c r="V18" s="5">
        <f>IF(DAY(JunDim1)=1,IF(AND(YEAR(JunDim1+5)=AnnéeCalendrier,MONTH(JunDim1+5)=6),JunDim1+5,""),IF(AND(YEAR(JunDim1+12)=AnnéeCalendrier,MONTH(JunDim1+12)=6),JunDim1+12,""))</f>
        <v>46913</v>
      </c>
      <c r="W18" s="5">
        <f>IF(DAY(JunDim1)=1,IF(AND(YEAR(JunDim1+6)=AnnéeCalendrier,MONTH(JunDim1+6)=6),JunDim1+6,""),IF(AND(YEAR(JunDim1+13)=AnnéeCalendrier,MONTH(JunDim1+13)=6),JunDim1+13,""))</f>
        <v>46914</v>
      </c>
      <c r="X18" s="7">
        <f>IF(DAY(JunDim1)=1,IF(AND(YEAR(JunDim1+7)=AnnéeCalendrier,MONTH(JunDim1+7)=6),JunDim1+7,""),IF(AND(YEAR(JunDim1+14)=AnnéeCalendrier,MONTH(JunDim1+14)=6),JunDim1+14,""))</f>
        <v>46915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46853</v>
      </c>
      <c r="C19" s="5">
        <f>IF(DAY(AvrDim1)=1,IF(AND(YEAR(AvrDim1+9)=AnnéeCalendrier,MONTH(AvrDim1+9)=4),AvrDim1+9,""),IF(AND(YEAR(AvrDim1+16)=AnnéeCalendrier,MONTH(AvrDim1+16)=4),AvrDim1+16,""))</f>
        <v>46854</v>
      </c>
      <c r="D19" s="5">
        <f>IF(DAY(AvrDim1)=1,IF(AND(YEAR(AvrDim1+10)=AnnéeCalendrier,MONTH(AvrDim1+10)=4),AvrDim1+10,""),IF(AND(YEAR(AvrDim1+17)=AnnéeCalendrier,MONTH(AvrDim1+17)=4),AvrDim1+17,""))</f>
        <v>46855</v>
      </c>
      <c r="E19" s="5">
        <f>IF(DAY(AvrDim1)=1,IF(AND(YEAR(AvrDim1+11)=AnnéeCalendrier,MONTH(AvrDim1+11)=4),AvrDim1+11,""),IF(AND(YEAR(AvrDim1+18)=AnnéeCalendrier,MONTH(AvrDim1+18)=4),AvrDim1+18,""))</f>
        <v>46856</v>
      </c>
      <c r="F19" s="5">
        <f>IF(DAY(AvrDim1)=1,IF(AND(YEAR(AvrDim1+12)=AnnéeCalendrier,MONTH(AvrDim1+12)=4),AvrDim1+12,""),IF(AND(YEAR(AvrDim1+19)=AnnéeCalendrier,MONTH(AvrDim1+19)=4),AvrDim1+19,""))</f>
        <v>46857</v>
      </c>
      <c r="G19" s="5">
        <f>IF(DAY(AvrDim1)=1,IF(AND(YEAR(AvrDim1+13)=AnnéeCalendrier,MONTH(AvrDim1+13)=4),AvrDim1+13,""),IF(AND(YEAR(AvrDim1+20)=AnnéeCalendrier,MONTH(AvrDim1+20)=4),AvrDim1+20,""))</f>
        <v>46858</v>
      </c>
      <c r="H19" s="7">
        <f>IF(DAY(AvrDim1)=1,IF(AND(YEAR(AvrDim1+14)=AnnéeCalendrier,MONTH(AvrDim1+14)=4),AvrDim1+14,""),IF(AND(YEAR(AvrDim1+21)=AnnéeCalendrier,MONTH(AvrDim1+21)=4),AvrDim1+21,""))</f>
        <v>46859</v>
      </c>
      <c r="I19" s="4"/>
      <c r="J19" s="6">
        <f>IF(DAY(MaiDim1)=1,IF(AND(YEAR(MaiDim1+8)=AnnéeCalendrier,MONTH(MaiDim1+8)=5),MaiDim1+8,""),IF(AND(YEAR(MaiDim1+15)=AnnéeCalendrier,MONTH(MaiDim1+15)=5),MaiDim1+15,""))</f>
        <v>46888</v>
      </c>
      <c r="K19" s="5">
        <f>IF(DAY(MaiDim1)=1,IF(AND(YEAR(MaiDim1+9)=AnnéeCalendrier,MONTH(MaiDim1+9)=5),MaiDim1+9,""),IF(AND(YEAR(MaiDim1+16)=AnnéeCalendrier,MONTH(MaiDim1+16)=5),MaiDim1+16,""))</f>
        <v>46889</v>
      </c>
      <c r="L19" s="5">
        <f>IF(DAY(MaiDim1)=1,IF(AND(YEAR(MaiDim1+10)=AnnéeCalendrier,MONTH(MaiDim1+10)=5),MaiDim1+10,""),IF(AND(YEAR(MaiDim1+17)=AnnéeCalendrier,MONTH(MaiDim1+17)=5),MaiDim1+17,""))</f>
        <v>46890</v>
      </c>
      <c r="M19" s="5">
        <f>IF(DAY(MaiDim1)=1,IF(AND(YEAR(MaiDim1+11)=AnnéeCalendrier,MONTH(MaiDim1+11)=5),MaiDim1+11,""),IF(AND(YEAR(MaiDim1+18)=AnnéeCalendrier,MONTH(MaiDim1+18)=5),MaiDim1+18,""))</f>
        <v>46891</v>
      </c>
      <c r="N19" s="5">
        <f>IF(DAY(MaiDim1)=1,IF(AND(YEAR(MaiDim1+12)=AnnéeCalendrier,MONTH(MaiDim1+12)=5),MaiDim1+12,""),IF(AND(YEAR(MaiDim1+19)=AnnéeCalendrier,MONTH(MaiDim1+19)=5),MaiDim1+19,""))</f>
        <v>46892</v>
      </c>
      <c r="O19" s="5">
        <f>IF(DAY(MaiDim1)=1,IF(AND(YEAR(MaiDim1+13)=AnnéeCalendrier,MONTH(MaiDim1+13)=5),MaiDim1+13,""),IF(AND(YEAR(MaiDim1+20)=AnnéeCalendrier,MONTH(MaiDim1+20)=5),MaiDim1+20,""))</f>
        <v>46893</v>
      </c>
      <c r="P19" s="7">
        <f>IF(DAY(MaiDim1)=1,IF(AND(YEAR(MaiDim1+14)=AnnéeCalendrier,MONTH(MaiDim1+14)=5),MaiDim1+14,""),IF(AND(YEAR(MaiDim1+21)=AnnéeCalendrier,MONTH(MaiDim1+21)=5),MaiDim1+21,""))</f>
        <v>46894</v>
      </c>
      <c r="Q19" s="4"/>
      <c r="R19" s="6">
        <f>IF(DAY(JunDim1)=1,IF(AND(YEAR(JunDim1+8)=AnnéeCalendrier,MONTH(JunDim1+8)=6),JunDim1+8,""),IF(AND(YEAR(JunDim1+15)=AnnéeCalendrier,MONTH(JunDim1+15)=6),JunDim1+15,""))</f>
        <v>46916</v>
      </c>
      <c r="S19" s="5">
        <f>IF(DAY(JunDim1)=1,IF(AND(YEAR(JunDim1+9)=AnnéeCalendrier,MONTH(JunDim1+9)=6),JunDim1+9,""),IF(AND(YEAR(JunDim1+16)=AnnéeCalendrier,MONTH(JunDim1+16)=6),JunDim1+16,""))</f>
        <v>46917</v>
      </c>
      <c r="T19" s="5">
        <f>IF(DAY(JunDim1)=1,IF(AND(YEAR(JunDim1+10)=AnnéeCalendrier,MONTH(JunDim1+10)=6),JunDim1+10,""),IF(AND(YEAR(JunDim1+17)=AnnéeCalendrier,MONTH(JunDim1+17)=6),JunDim1+17,""))</f>
        <v>46918</v>
      </c>
      <c r="U19" s="5">
        <f>IF(DAY(JunDim1)=1,IF(AND(YEAR(JunDim1+11)=AnnéeCalendrier,MONTH(JunDim1+11)=6),JunDim1+11,""),IF(AND(YEAR(JunDim1+18)=AnnéeCalendrier,MONTH(JunDim1+18)=6),JunDim1+18,""))</f>
        <v>46919</v>
      </c>
      <c r="V19" s="5">
        <f>IF(DAY(JunDim1)=1,IF(AND(YEAR(JunDim1+12)=AnnéeCalendrier,MONTH(JunDim1+12)=6),JunDim1+12,""),IF(AND(YEAR(JunDim1+19)=AnnéeCalendrier,MONTH(JunDim1+19)=6),JunDim1+19,""))</f>
        <v>46920</v>
      </c>
      <c r="W19" s="5">
        <f>IF(DAY(JunDim1)=1,IF(AND(YEAR(JunDim1+13)=AnnéeCalendrier,MONTH(JunDim1+13)=6),JunDim1+13,""),IF(AND(YEAR(JunDim1+20)=AnnéeCalendrier,MONTH(JunDim1+20)=6),JunDim1+20,""))</f>
        <v>46921</v>
      </c>
      <c r="X19" s="7">
        <f>IF(DAY(JunDim1)=1,IF(AND(YEAR(JunDim1+14)=AnnéeCalendrier,MONTH(JunDim1+14)=6),JunDim1+14,""),IF(AND(YEAR(JunDim1+21)=AnnéeCalendrier,MONTH(JunDim1+21)=6),JunDim1+21,""))</f>
        <v>46922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46860</v>
      </c>
      <c r="C20" s="5">
        <f>IF(DAY(AvrDim1)=1,IF(AND(YEAR(AvrDim1+16)=AnnéeCalendrier,MONTH(AvrDim1+16)=4),AvrDim1+16,""),IF(AND(YEAR(AvrDim1+23)=AnnéeCalendrier,MONTH(AvrDim1+23)=4),AvrDim1+23,""))</f>
        <v>46861</v>
      </c>
      <c r="D20" s="5">
        <f>IF(DAY(AvrDim1)=1,IF(AND(YEAR(AvrDim1+17)=AnnéeCalendrier,MONTH(AvrDim1+17)=4),AvrDim1+17,""),IF(AND(YEAR(AvrDim1+24)=AnnéeCalendrier,MONTH(AvrDim1+24)=4),AvrDim1+24,""))</f>
        <v>46862</v>
      </c>
      <c r="E20" s="5">
        <f>IF(DAY(AvrDim1)=1,IF(AND(YEAR(AvrDim1+18)=AnnéeCalendrier,MONTH(AvrDim1+18)=4),AvrDim1+18,""),IF(AND(YEAR(AvrDim1+25)=AnnéeCalendrier,MONTH(AvrDim1+25)=4),AvrDim1+25,""))</f>
        <v>46863</v>
      </c>
      <c r="F20" s="5">
        <f>IF(DAY(AvrDim1)=1,IF(AND(YEAR(AvrDim1+19)=AnnéeCalendrier,MONTH(AvrDim1+19)=4),AvrDim1+19,""),IF(AND(YEAR(AvrDim1+26)=AnnéeCalendrier,MONTH(AvrDim1+26)=4),AvrDim1+26,""))</f>
        <v>46864</v>
      </c>
      <c r="G20" s="5">
        <f>IF(DAY(AvrDim1)=1,IF(AND(YEAR(AvrDim1+20)=AnnéeCalendrier,MONTH(AvrDim1+20)=4),AvrDim1+20,""),IF(AND(YEAR(AvrDim1+27)=AnnéeCalendrier,MONTH(AvrDim1+27)=4),AvrDim1+27,""))</f>
        <v>46865</v>
      </c>
      <c r="H20" s="7">
        <f>IF(DAY(AvrDim1)=1,IF(AND(YEAR(AvrDim1+21)=AnnéeCalendrier,MONTH(AvrDim1+21)=4),AvrDim1+21,""),IF(AND(YEAR(AvrDim1+28)=AnnéeCalendrier,MONTH(AvrDim1+28)=4),AvrDim1+28,""))</f>
        <v>46866</v>
      </c>
      <c r="I20" s="4"/>
      <c r="J20" s="6">
        <f>IF(DAY(MaiDim1)=1,IF(AND(YEAR(MaiDim1+15)=AnnéeCalendrier,MONTH(MaiDim1+15)=5),MaiDim1+15,""),IF(AND(YEAR(MaiDim1+22)=AnnéeCalendrier,MONTH(MaiDim1+22)=5),MaiDim1+22,""))</f>
        <v>46895</v>
      </c>
      <c r="K20" s="5">
        <f>IF(DAY(MaiDim1)=1,IF(AND(YEAR(MaiDim1+16)=AnnéeCalendrier,MONTH(MaiDim1+16)=5),MaiDim1+16,""),IF(AND(YEAR(MaiDim1+23)=AnnéeCalendrier,MONTH(MaiDim1+23)=5),MaiDim1+23,""))</f>
        <v>46896</v>
      </c>
      <c r="L20" s="5">
        <f>IF(DAY(MaiDim1)=1,IF(AND(YEAR(MaiDim1+17)=AnnéeCalendrier,MONTH(MaiDim1+17)=5),MaiDim1+17,""),IF(AND(YEAR(MaiDim1+24)=AnnéeCalendrier,MONTH(MaiDim1+24)=5),MaiDim1+24,""))</f>
        <v>46897</v>
      </c>
      <c r="M20" s="5">
        <f>IF(DAY(MaiDim1)=1,IF(AND(YEAR(MaiDim1+18)=AnnéeCalendrier,MONTH(MaiDim1+18)=5),MaiDim1+18,""),IF(AND(YEAR(MaiDim1+25)=AnnéeCalendrier,MONTH(MaiDim1+25)=5),MaiDim1+25,""))</f>
        <v>46898</v>
      </c>
      <c r="N20" s="5">
        <f>IF(DAY(MaiDim1)=1,IF(AND(YEAR(MaiDim1+19)=AnnéeCalendrier,MONTH(MaiDim1+19)=5),MaiDim1+19,""),IF(AND(YEAR(MaiDim1+26)=AnnéeCalendrier,MONTH(MaiDim1+26)=5),MaiDim1+26,""))</f>
        <v>46899</v>
      </c>
      <c r="O20" s="5">
        <f>IF(DAY(MaiDim1)=1,IF(AND(YEAR(MaiDim1+20)=AnnéeCalendrier,MONTH(MaiDim1+20)=5),MaiDim1+20,""),IF(AND(YEAR(MaiDim1+27)=AnnéeCalendrier,MONTH(MaiDim1+27)=5),MaiDim1+27,""))</f>
        <v>46900</v>
      </c>
      <c r="P20" s="7">
        <f>IF(DAY(MaiDim1)=1,IF(AND(YEAR(MaiDim1+21)=AnnéeCalendrier,MONTH(MaiDim1+21)=5),MaiDim1+21,""),IF(AND(YEAR(MaiDim1+28)=AnnéeCalendrier,MONTH(MaiDim1+28)=5),MaiDim1+28,""))</f>
        <v>46901</v>
      </c>
      <c r="Q20" s="4"/>
      <c r="R20" s="6">
        <f>IF(DAY(JunDim1)=1,IF(AND(YEAR(JunDim1+15)=AnnéeCalendrier,MONTH(JunDim1+15)=6),JunDim1+15,""),IF(AND(YEAR(JunDim1+22)=AnnéeCalendrier,MONTH(JunDim1+22)=6),JunDim1+22,""))</f>
        <v>46923</v>
      </c>
      <c r="S20" s="5">
        <f>IF(DAY(JunDim1)=1,IF(AND(YEAR(JunDim1+16)=AnnéeCalendrier,MONTH(JunDim1+16)=6),JunDim1+16,""),IF(AND(YEAR(JunDim1+23)=AnnéeCalendrier,MONTH(JunDim1+23)=6),JunDim1+23,""))</f>
        <v>46924</v>
      </c>
      <c r="T20" s="5">
        <f>IF(DAY(JunDim1)=1,IF(AND(YEAR(JunDim1+17)=AnnéeCalendrier,MONTH(JunDim1+17)=6),JunDim1+17,""),IF(AND(YEAR(JunDim1+24)=AnnéeCalendrier,MONTH(JunDim1+24)=6),JunDim1+24,""))</f>
        <v>46925</v>
      </c>
      <c r="U20" s="5">
        <f>IF(DAY(JunDim1)=1,IF(AND(YEAR(JunDim1+18)=AnnéeCalendrier,MONTH(JunDim1+18)=6),JunDim1+18,""),IF(AND(YEAR(JunDim1+25)=AnnéeCalendrier,MONTH(JunDim1+25)=6),JunDim1+25,""))</f>
        <v>46926</v>
      </c>
      <c r="V20" s="5">
        <f>IF(DAY(JunDim1)=1,IF(AND(YEAR(JunDim1+19)=AnnéeCalendrier,MONTH(JunDim1+19)=6),JunDim1+19,""),IF(AND(YEAR(JunDim1+26)=AnnéeCalendrier,MONTH(JunDim1+26)=6),JunDim1+26,""))</f>
        <v>46927</v>
      </c>
      <c r="W20" s="5">
        <f>IF(DAY(JunDim1)=1,IF(AND(YEAR(JunDim1+20)=AnnéeCalendrier,MONTH(JunDim1+20)=6),JunDim1+20,""),IF(AND(YEAR(JunDim1+27)=AnnéeCalendrier,MONTH(JunDim1+27)=6),JunDim1+27,""))</f>
        <v>46928</v>
      </c>
      <c r="X20" s="7">
        <f>IF(DAY(JunDim1)=1,IF(AND(YEAR(JunDim1+21)=AnnéeCalendrier,MONTH(JunDim1+21)=6),JunDim1+21,""),IF(AND(YEAR(JunDim1+28)=AnnéeCalendrier,MONTH(JunDim1+28)=6),JunDim1+28,""))</f>
        <v>46929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46867</v>
      </c>
      <c r="C21" s="5">
        <f>IF(DAY(AvrDim1)=1,IF(AND(YEAR(AvrDim1+23)=AnnéeCalendrier,MONTH(AvrDim1+23)=4),AvrDim1+23,""),IF(AND(YEAR(AvrDim1+30)=AnnéeCalendrier,MONTH(AvrDim1+30)=4),AvrDim1+30,""))</f>
        <v>46868</v>
      </c>
      <c r="D21" s="5">
        <f>IF(DAY(AvrDim1)=1,IF(AND(YEAR(AvrDim1+24)=AnnéeCalendrier,MONTH(AvrDim1+24)=4),AvrDim1+24,""),IF(AND(YEAR(AvrDim1+31)=AnnéeCalendrier,MONTH(AvrDim1+31)=4),AvrDim1+31,""))</f>
        <v>46869</v>
      </c>
      <c r="E21" s="5">
        <f>IF(DAY(AvrDim1)=1,IF(AND(YEAR(AvrDim1+25)=AnnéeCalendrier,MONTH(AvrDim1+25)=4),AvrDim1+25,""),IF(AND(YEAR(AvrDim1+32)=AnnéeCalendrier,MONTH(AvrDim1+32)=4),AvrDim1+32,""))</f>
        <v>46870</v>
      </c>
      <c r="F21" s="5">
        <f>IF(DAY(AvrDim1)=1,IF(AND(YEAR(AvrDim1+26)=AnnéeCalendrier,MONTH(AvrDim1+26)=4),AvrDim1+26,""),IF(AND(YEAR(AvrDim1+33)=AnnéeCalendrier,MONTH(AvrDim1+33)=4),AvrDim1+33,""))</f>
        <v>46871</v>
      </c>
      <c r="G21" s="5">
        <f>IF(DAY(AvrDim1)=1,IF(AND(YEAR(AvrDim1+27)=AnnéeCalendrier,MONTH(AvrDim1+27)=4),AvrDim1+27,""),IF(AND(YEAR(AvrDim1+34)=AnnéeCalendrier,MONTH(AvrDim1+34)=4),AvrDim1+34,""))</f>
        <v>46872</v>
      </c>
      <c r="H21" s="7">
        <f>IF(DAY(AvrDim1)=1,IF(AND(YEAR(AvrDim1+28)=AnnéeCalendrier,MONTH(AvrDim1+28)=4),AvrDim1+28,""),IF(AND(YEAR(AvrDim1+35)=AnnéeCalendrier,MONTH(AvrDim1+35)=4),AvrDim1+35,""))</f>
        <v>46873</v>
      </c>
      <c r="I21" s="4"/>
      <c r="J21" s="6">
        <f>IF(DAY(MaiDim1)=1,IF(AND(YEAR(MaiDim1+22)=AnnéeCalendrier,MONTH(MaiDim1+22)=5),MaiDim1+22,""),IF(AND(YEAR(MaiDim1+29)=AnnéeCalendrier,MONTH(MaiDim1+29)=5),MaiDim1+29,""))</f>
        <v>46902</v>
      </c>
      <c r="K21" s="5">
        <f>IF(DAY(MaiDim1)=1,IF(AND(YEAR(MaiDim1+23)=AnnéeCalendrier,MONTH(MaiDim1+23)=5),MaiDim1+23,""),IF(AND(YEAR(MaiDim1+30)=AnnéeCalendrier,MONTH(MaiDim1+30)=5),MaiDim1+30,""))</f>
        <v>46903</v>
      </c>
      <c r="L21" s="5">
        <f>IF(DAY(MaiDim1)=1,IF(AND(YEAR(MaiDim1+24)=AnnéeCalendrier,MONTH(MaiDim1+24)=5),MaiDim1+24,""),IF(AND(YEAR(MaiDim1+31)=AnnéeCalendrier,MONTH(MaiDim1+31)=5),MaiDim1+31,""))</f>
        <v>46904</v>
      </c>
      <c r="M21" s="5" t="str">
        <f>IF(DAY(MaiDim1)=1,IF(AND(YEAR(MaiDim1+25)=AnnéeCalendrier,MONTH(MaiDim1+25)=5),MaiDim1+25,""),IF(AND(YEAR(MaiDim1+32)=AnnéeCalendrier,MONTH(MaiDim1+32)=5),MaiDim1+32,""))</f>
        <v/>
      </c>
      <c r="N21" s="5" t="str">
        <f>IF(DAY(MaiDim1)=1,IF(AND(YEAR(MaiDim1+26)=AnnéeCalendrier,MONTH(MaiDim1+26)=5),MaiDim1+26,""),IF(AND(YEAR(MaiDim1+33)=AnnéeCalendrier,MONTH(MaiDim1+33)=5),MaiDim1+33,""))</f>
        <v/>
      </c>
      <c r="O21" s="5" t="str">
        <f>IF(DAY(MaiDim1)=1,IF(AND(YEAR(MaiDim1+27)=AnnéeCalendrier,MONTH(MaiDim1+27)=5),MaiDim1+27,""),IF(AND(YEAR(MaiDim1+34)=AnnéeCalendrier,MONTH(MaiDim1+34)=5),MaiDim1+34,""))</f>
        <v/>
      </c>
      <c r="P21" s="7" t="str">
        <f>IF(DAY(MaiDim1)=1,IF(AND(YEAR(MaiDim1+28)=AnnéeCalendrier,MONTH(MaiDim1+28)=5),MaiDim1+28,""),IF(AND(YEAR(MaiDim1+35)=AnnéeCalendrier,MONTH(MaiDim1+35)=5),MaiDim1+35,""))</f>
        <v/>
      </c>
      <c r="Q21" s="4"/>
      <c r="R21" s="6">
        <f>IF(DAY(JunDim1)=1,IF(AND(YEAR(JunDim1+22)=AnnéeCalendrier,MONTH(JunDim1+22)=6),JunDim1+22,""),IF(AND(YEAR(JunDim1+29)=AnnéeCalendrier,MONTH(JunDim1+29)=6),JunDim1+29,""))</f>
        <v>46930</v>
      </c>
      <c r="S21" s="5">
        <f>IF(DAY(JunDim1)=1,IF(AND(YEAR(JunDim1+23)=AnnéeCalendrier,MONTH(JunDim1+23)=6),JunDim1+23,""),IF(AND(YEAR(JunDim1+30)=AnnéeCalendrier,MONTH(JunDim1+30)=6),JunDim1+30,""))</f>
        <v>46931</v>
      </c>
      <c r="T21" s="5">
        <f>IF(DAY(JunDim1)=1,IF(AND(YEAR(JunDim1+24)=AnnéeCalendrier,MONTH(JunDim1+24)=6),JunDim1+24,""),IF(AND(YEAR(JunDim1+31)=AnnéeCalendrier,MONTH(JunDim1+31)=6),JunDim1+31,""))</f>
        <v>46932</v>
      </c>
      <c r="U21" s="5">
        <f>IF(DAY(JunDim1)=1,IF(AND(YEAR(JunDim1+25)=AnnéeCalendrier,MONTH(JunDim1+25)=6),JunDim1+25,""),IF(AND(YEAR(JunDim1+32)=AnnéeCalendrier,MONTH(JunDim1+32)=6),JunDim1+32,""))</f>
        <v>46933</v>
      </c>
      <c r="V21" s="5">
        <f>IF(DAY(JunDim1)=1,IF(AND(YEAR(JunDim1+26)=AnnéeCalendrier,MONTH(JunDim1+26)=6),JunDim1+26,""),IF(AND(YEAR(JunDim1+33)=AnnéeCalendrier,MONTH(JunDim1+33)=6),JunDim1+33,""))</f>
        <v>46934</v>
      </c>
      <c r="W21" s="5" t="str">
        <f>IF(DAY(JunDim1)=1,IF(AND(YEAR(JunDim1+27)=AnnéeCalendrier,MONTH(JunDim1+27)=6),JunDim1+27,""),IF(AND(YEAR(JunDim1+34)=AnnéeCalendrier,MONTH(JunDim1+34)=6),JunDim1+34,""))</f>
        <v/>
      </c>
      <c r="X21" s="7" t="str">
        <f>IF(DAY(JunDim1)=1,IF(AND(YEAR(JunDim1+28)=AnnéeCalendrier,MONTH(JunDim1+28)=6),JunDim1+28,""),IF(AND(YEAR(JunDim1+35)=AnnéeCalendrier,MONTH(JunDim1+35)=6),JunDim1+35,""))</f>
        <v/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35" t="s">
        <v>4</v>
      </c>
      <c r="C24" s="35"/>
      <c r="D24" s="35"/>
      <c r="E24" s="35"/>
      <c r="F24" s="35"/>
      <c r="G24" s="35"/>
      <c r="H24" s="35"/>
      <c r="J24" s="35" t="s">
        <v>14</v>
      </c>
      <c r="K24" s="35"/>
      <c r="L24" s="35"/>
      <c r="M24" s="35"/>
      <c r="N24" s="35"/>
      <c r="O24" s="35"/>
      <c r="P24" s="35"/>
      <c r="R24" s="35" t="s">
        <v>18</v>
      </c>
      <c r="S24" s="35"/>
      <c r="T24" s="35"/>
      <c r="U24" s="35"/>
      <c r="V24" s="35"/>
      <c r="W24" s="35"/>
      <c r="X24" s="35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 t="str">
        <f>IF(DAY(JulDim1)=1,"",IF(AND(YEAR(JulDim1+2)=AnnéeCalendrier,MONTH(JulDim1+2)=7),JulDim1+2,""))</f>
        <v/>
      </c>
      <c r="D26" s="5" t="str">
        <f>IF(DAY(JulDim1)=1,"",IF(AND(YEAR(JulDim1+3)=AnnéeCalendrier,MONTH(JulDim1+3)=7),JulDim1+3,""))</f>
        <v/>
      </c>
      <c r="E26" s="5" t="str">
        <f>IF(DAY(JulDim1)=1,"",IF(AND(YEAR(JulDim1+4)=AnnéeCalendrier,MONTH(JulDim1+4)=7),JulDim1+4,""))</f>
        <v/>
      </c>
      <c r="F26" s="5" t="str">
        <f>IF(DAY(JulDim1)=1,"",IF(AND(YEAR(JulDim1+5)=AnnéeCalendrier,MONTH(JulDim1+5)=7),JulDim1+5,""))</f>
        <v/>
      </c>
      <c r="G26" s="5">
        <f>IF(DAY(JulDim1)=1,"",IF(AND(YEAR(JulDim1+6)=AnnéeCalendrier,MONTH(JulDim1+6)=7),JulDim1+6,""))</f>
        <v>46935</v>
      </c>
      <c r="H26" s="7">
        <f>IF(DAY(JulDim1)=1,IF(AND(YEAR(JulDim1)=AnnéeCalendrier,MONTH(JulDim1)=7),JulDim1,""),IF(AND(YEAR(JulDim1+7)=AnnéeCalendrier,MONTH(JulDim1+7)=7),JulDim1+7,""))</f>
        <v>46936</v>
      </c>
      <c r="J26" s="6" t="str">
        <f>IF(DAY(AouDim1)=1,"",IF(AND(YEAR(AouDim1+1)=AnnéeCalendrier,MONTH(AouDim1+1)=8),AouDim1+1,""))</f>
        <v/>
      </c>
      <c r="K26" s="5">
        <f>IF(DAY(AouDim1)=1,"",IF(AND(YEAR(AouDim1+2)=AnnéeCalendrier,MONTH(AouDim1+2)=8),AouDim1+2,""))</f>
        <v>46966</v>
      </c>
      <c r="L26" s="5">
        <f>IF(DAY(AouDim1)=1,"",IF(AND(YEAR(AouDim1+3)=AnnéeCalendrier,MONTH(AouDim1+3)=8),AouDim1+3,""))</f>
        <v>46967</v>
      </c>
      <c r="M26" s="5">
        <f>IF(DAY(AouDim1)=1,"",IF(AND(YEAR(AouDim1+4)=AnnéeCalendrier,MONTH(AouDim1+4)=8),AouDim1+4,""))</f>
        <v>46968</v>
      </c>
      <c r="N26" s="5">
        <f>IF(DAY(AouDim1)=1,"",IF(AND(YEAR(AouDim1+5)=AnnéeCalendrier,MONTH(AouDim1+5)=8),AouDim1+5,""))</f>
        <v>46969</v>
      </c>
      <c r="O26" s="5">
        <f>IF(DAY(AouDim1)=1,"",IF(AND(YEAR(AouDim1+6)=AnnéeCalendrier,MONTH(AouDim1+6)=8),AouDim1+6,""))</f>
        <v>46970</v>
      </c>
      <c r="P26" s="7">
        <f>IF(DAY(AouDim1)=1,IF(AND(YEAR(AouDim1)=AnnéeCalendrier,MONTH(AouDim1)=8),AouDim1,""),IF(AND(YEAR(AouDim1+7)=AnnéeCalendrier,MONTH(AouDim1+7)=8),AouDim1+7,""))</f>
        <v>46971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 t="str">
        <f>IF(DAY(SepDim1)=1,"",IF(AND(YEAR(SepDim1+3)=AnnéeCalendrier,MONTH(SepDim1+3)=9),SepDim1+3,""))</f>
        <v/>
      </c>
      <c r="U26" s="5" t="str">
        <f>IF(DAY(SepDim1)=1,"",IF(AND(YEAR(SepDim1+4)=AnnéeCalendrier,MONTH(SepDim1+4)=9),SepDim1+4,""))</f>
        <v/>
      </c>
      <c r="V26" s="5">
        <f>IF(DAY(SepDim1)=1,"",IF(AND(YEAR(SepDim1+5)=AnnéeCalendrier,MONTH(SepDim1+5)=9),SepDim1+5,""))</f>
        <v>46997</v>
      </c>
      <c r="W26" s="5">
        <f>IF(DAY(SepDim1)=1,"",IF(AND(YEAR(SepDim1+6)=AnnéeCalendrier,MONTH(SepDim1+6)=9),SepDim1+6,""))</f>
        <v>46998</v>
      </c>
      <c r="X26" s="7">
        <f>IF(DAY(SepDim1)=1,IF(AND(YEAR(SepDim1)=AnnéeCalendrier,MONTH(SepDim1)=9),SepDim1,""),IF(AND(YEAR(SepDim1+7)=AnnéeCalendrier,MONTH(SepDim1+7)=9),SepDim1+7,""))</f>
        <v>46999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46937</v>
      </c>
      <c r="C27" s="5">
        <f>IF(DAY(JulDim1)=1,IF(AND(YEAR(JulDim1+2)=AnnéeCalendrier,MONTH(JulDim1+2)=7),JulDim1+2,""),IF(AND(YEAR(JulDim1+9)=AnnéeCalendrier,MONTH(JulDim1+9)=7),JulDim1+9,""))</f>
        <v>46938</v>
      </c>
      <c r="D27" s="5">
        <f>IF(DAY(JulDim1)=1,IF(AND(YEAR(JulDim1+3)=AnnéeCalendrier,MONTH(JulDim1+3)=7),JulDim1+3,""),IF(AND(YEAR(JulDim1+10)=AnnéeCalendrier,MONTH(JulDim1+10)=7),JulDim1+10,""))</f>
        <v>46939</v>
      </c>
      <c r="E27" s="5">
        <f>IF(DAY(JulDim1)=1,IF(AND(YEAR(JulDim1+4)=AnnéeCalendrier,MONTH(JulDim1+4)=7),JulDim1+4,""),IF(AND(YEAR(JulDim1+11)=AnnéeCalendrier,MONTH(JulDim1+11)=7),JulDim1+11,""))</f>
        <v>46940</v>
      </c>
      <c r="F27" s="5">
        <f>IF(DAY(JulDim1)=1,IF(AND(YEAR(JulDim1+5)=AnnéeCalendrier,MONTH(JulDim1+5)=7),JulDim1+5,""),IF(AND(YEAR(JulDim1+12)=AnnéeCalendrier,MONTH(JulDim1+12)=7),JulDim1+12,""))</f>
        <v>46941</v>
      </c>
      <c r="G27" s="5">
        <f>IF(DAY(JulDim1)=1,IF(AND(YEAR(JulDim1+6)=AnnéeCalendrier,MONTH(JulDim1+6)=7),JulDim1+6,""),IF(AND(YEAR(JulDim1+13)=AnnéeCalendrier,MONTH(JulDim1+13)=7),JulDim1+13,""))</f>
        <v>46942</v>
      </c>
      <c r="H27" s="7">
        <f>IF(DAY(JulDim1)=1,IF(AND(YEAR(JulDim1+7)=AnnéeCalendrier,MONTH(JulDim1+7)=7),JulDim1+7,""),IF(AND(YEAR(JulDim1+14)=AnnéeCalendrier,MONTH(JulDim1+14)=7),JulDim1+14,""))</f>
        <v>46943</v>
      </c>
      <c r="J27" s="6">
        <f>IF(DAY(AouDim1)=1,IF(AND(YEAR(AouDim1+1)=AnnéeCalendrier,MONTH(AouDim1+1)=8),AouDim1+1,""),IF(AND(YEAR(AouDim1+8)=AnnéeCalendrier,MONTH(AouDim1+8)=8),AouDim1+8,""))</f>
        <v>46972</v>
      </c>
      <c r="K27" s="5">
        <f>IF(DAY(AouDim1)=1,IF(AND(YEAR(AouDim1+2)=AnnéeCalendrier,MONTH(AouDim1+2)=8),AouDim1+2,""),IF(AND(YEAR(AouDim1+9)=AnnéeCalendrier,MONTH(AouDim1+9)=8),AouDim1+9,""))</f>
        <v>46973</v>
      </c>
      <c r="L27" s="5">
        <f>IF(DAY(AouDim1)=1,IF(AND(YEAR(AouDim1+3)=AnnéeCalendrier,MONTH(AouDim1+3)=8),AouDim1+3,""),IF(AND(YEAR(AouDim1+10)=AnnéeCalendrier,MONTH(AouDim1+10)=8),AouDim1+10,""))</f>
        <v>46974</v>
      </c>
      <c r="M27" s="5">
        <f>IF(DAY(AouDim1)=1,IF(AND(YEAR(AouDim1+4)=AnnéeCalendrier,MONTH(AouDim1+4)=8),AouDim1+4,""),IF(AND(YEAR(AouDim1+11)=AnnéeCalendrier,MONTH(AouDim1+11)=8),AouDim1+11,""))</f>
        <v>46975</v>
      </c>
      <c r="N27" s="5">
        <f>IF(DAY(AouDim1)=1,IF(AND(YEAR(AouDim1+5)=AnnéeCalendrier,MONTH(AouDim1+5)=8),AouDim1+5,""),IF(AND(YEAR(AouDim1+12)=AnnéeCalendrier,MONTH(AouDim1+12)=8),AouDim1+12,""))</f>
        <v>46976</v>
      </c>
      <c r="O27" s="5">
        <f>IF(DAY(AouDim1)=1,IF(AND(YEAR(AouDim1+6)=AnnéeCalendrier,MONTH(AouDim1+6)=8),AouDim1+6,""),IF(AND(YEAR(AouDim1+13)=AnnéeCalendrier,MONTH(AouDim1+13)=8),AouDim1+13,""))</f>
        <v>46977</v>
      </c>
      <c r="P27" s="7">
        <f>IF(DAY(AouDim1)=1,IF(AND(YEAR(AouDim1+7)=AnnéeCalendrier,MONTH(AouDim1+7)=8),AouDim1+7,""),IF(AND(YEAR(AouDim1+14)=AnnéeCalendrier,MONTH(AouDim1+14)=8),AouDim1+14,""))</f>
        <v>46978</v>
      </c>
      <c r="Q27" s="1"/>
      <c r="R27" s="6">
        <f>IF(DAY(SepDim1)=1,IF(AND(YEAR(SepDim1+1)=AnnéeCalendrier,MONTH(SepDim1+1)=9),SepDim1+1,""),IF(AND(YEAR(SepDim1+8)=AnnéeCalendrier,MONTH(SepDim1+8)=9),SepDim1+8,""))</f>
        <v>47000</v>
      </c>
      <c r="S27" s="5">
        <f>IF(DAY(SepDim1)=1,IF(AND(YEAR(SepDim1+2)=AnnéeCalendrier,MONTH(SepDim1+2)=9),SepDim1+2,""),IF(AND(YEAR(SepDim1+9)=AnnéeCalendrier,MONTH(SepDim1+9)=9),SepDim1+9,""))</f>
        <v>47001</v>
      </c>
      <c r="T27" s="5">
        <f>IF(DAY(SepDim1)=1,IF(AND(YEAR(SepDim1+3)=AnnéeCalendrier,MONTH(SepDim1+3)=9),SepDim1+3,""),IF(AND(YEAR(SepDim1+10)=AnnéeCalendrier,MONTH(SepDim1+10)=9),SepDim1+10,""))</f>
        <v>47002</v>
      </c>
      <c r="U27" s="5">
        <f>IF(DAY(SepDim1)=1,IF(AND(YEAR(SepDim1+4)=AnnéeCalendrier,MONTH(SepDim1+4)=9),SepDim1+4,""),IF(AND(YEAR(SepDim1+11)=AnnéeCalendrier,MONTH(SepDim1+11)=9),SepDim1+11,""))</f>
        <v>47003</v>
      </c>
      <c r="V27" s="5">
        <f>IF(DAY(SepDim1)=1,IF(AND(YEAR(SepDim1+5)=AnnéeCalendrier,MONTH(SepDim1+5)=9),SepDim1+5,""),IF(AND(YEAR(SepDim1+12)=AnnéeCalendrier,MONTH(SepDim1+12)=9),SepDim1+12,""))</f>
        <v>47004</v>
      </c>
      <c r="W27" s="5">
        <f>IF(DAY(SepDim1)=1,IF(AND(YEAR(SepDim1+6)=AnnéeCalendrier,MONTH(SepDim1+6)=9),SepDim1+6,""),IF(AND(YEAR(SepDim1+13)=AnnéeCalendrier,MONTH(SepDim1+13)=9),SepDim1+13,""))</f>
        <v>47005</v>
      </c>
      <c r="X27" s="7">
        <f>IF(DAY(SepDim1)=1,IF(AND(YEAR(SepDim1+7)=AnnéeCalendrier,MONTH(SepDim1+7)=9),SepDim1+7,""),IF(AND(YEAR(SepDim1+14)=AnnéeCalendrier,MONTH(SepDim1+14)=9),SepDim1+14,""))</f>
        <v>47006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46944</v>
      </c>
      <c r="C28" s="5">
        <f>IF(DAY(JulDim1)=1,IF(AND(YEAR(JulDim1+9)=AnnéeCalendrier,MONTH(JulDim1+9)=7),JulDim1+9,""),IF(AND(YEAR(JulDim1+16)=AnnéeCalendrier,MONTH(JulDim1+16)=7),JulDim1+16,""))</f>
        <v>46945</v>
      </c>
      <c r="D28" s="5">
        <f>IF(DAY(JulDim1)=1,IF(AND(YEAR(JulDim1+10)=AnnéeCalendrier,MONTH(JulDim1+10)=7),JulDim1+10,""),IF(AND(YEAR(JulDim1+17)=AnnéeCalendrier,MONTH(JulDim1+17)=7),JulDim1+17,""))</f>
        <v>46946</v>
      </c>
      <c r="E28" s="5">
        <f>IF(DAY(JulDim1)=1,IF(AND(YEAR(JulDim1+11)=AnnéeCalendrier,MONTH(JulDim1+11)=7),JulDim1+11,""),IF(AND(YEAR(JulDim1+18)=AnnéeCalendrier,MONTH(JulDim1+18)=7),JulDim1+18,""))</f>
        <v>46947</v>
      </c>
      <c r="F28" s="5">
        <f>IF(DAY(JulDim1)=1,IF(AND(YEAR(JulDim1+12)=AnnéeCalendrier,MONTH(JulDim1+12)=7),JulDim1+12,""),IF(AND(YEAR(JulDim1+19)=AnnéeCalendrier,MONTH(JulDim1+19)=7),JulDim1+19,""))</f>
        <v>46948</v>
      </c>
      <c r="G28" s="5">
        <f>IF(DAY(JulDim1)=1,IF(AND(YEAR(JulDim1+13)=AnnéeCalendrier,MONTH(JulDim1+13)=7),JulDim1+13,""),IF(AND(YEAR(JulDim1+20)=AnnéeCalendrier,MONTH(JulDim1+20)=7),JulDim1+20,""))</f>
        <v>46949</v>
      </c>
      <c r="H28" s="7">
        <f>IF(DAY(JulDim1)=1,IF(AND(YEAR(JulDim1+14)=AnnéeCalendrier,MONTH(JulDim1+14)=7),JulDim1+14,""),IF(AND(YEAR(JulDim1+21)=AnnéeCalendrier,MONTH(JulDim1+21)=7),JulDim1+21,""))</f>
        <v>46950</v>
      </c>
      <c r="J28" s="6">
        <f>IF(DAY(AouDim1)=1,IF(AND(YEAR(AouDim1+8)=AnnéeCalendrier,MONTH(AouDim1+8)=8),AouDim1+8,""),IF(AND(YEAR(AouDim1+15)=AnnéeCalendrier,MONTH(AouDim1+15)=8),AouDim1+15,""))</f>
        <v>46979</v>
      </c>
      <c r="K28" s="5">
        <f>IF(DAY(AouDim1)=1,IF(AND(YEAR(AouDim1+9)=AnnéeCalendrier,MONTH(AouDim1+9)=8),AouDim1+9,""),IF(AND(YEAR(AouDim1+16)=AnnéeCalendrier,MONTH(AouDim1+16)=8),AouDim1+16,""))</f>
        <v>46980</v>
      </c>
      <c r="L28" s="5">
        <f>IF(DAY(AouDim1)=1,IF(AND(YEAR(AouDim1+10)=AnnéeCalendrier,MONTH(AouDim1+10)=8),AouDim1+10,""),IF(AND(YEAR(AouDim1+17)=AnnéeCalendrier,MONTH(AouDim1+17)=8),AouDim1+17,""))</f>
        <v>46981</v>
      </c>
      <c r="M28" s="5">
        <f>IF(DAY(AouDim1)=1,IF(AND(YEAR(AouDim1+11)=AnnéeCalendrier,MONTH(AouDim1+11)=8),AouDim1+11,""),IF(AND(YEAR(AouDim1+18)=AnnéeCalendrier,MONTH(AouDim1+18)=8),AouDim1+18,""))</f>
        <v>46982</v>
      </c>
      <c r="N28" s="5">
        <f>IF(DAY(AouDim1)=1,IF(AND(YEAR(AouDim1+12)=AnnéeCalendrier,MONTH(AouDim1+12)=8),AouDim1+12,""),IF(AND(YEAR(AouDim1+19)=AnnéeCalendrier,MONTH(AouDim1+19)=8),AouDim1+19,""))</f>
        <v>46983</v>
      </c>
      <c r="O28" s="5">
        <f>IF(DAY(AouDim1)=1,IF(AND(YEAR(AouDim1+13)=AnnéeCalendrier,MONTH(AouDim1+13)=8),AouDim1+13,""),IF(AND(YEAR(AouDim1+20)=AnnéeCalendrier,MONTH(AouDim1+20)=8),AouDim1+20,""))</f>
        <v>46984</v>
      </c>
      <c r="P28" s="7">
        <f>IF(DAY(AouDim1)=1,IF(AND(YEAR(AouDim1+14)=AnnéeCalendrier,MONTH(AouDim1+14)=8),AouDim1+14,""),IF(AND(YEAR(AouDim1+21)=AnnéeCalendrier,MONTH(AouDim1+21)=8),AouDim1+21,""))</f>
        <v>46985</v>
      </c>
      <c r="Q28" s="1"/>
      <c r="R28" s="6">
        <f>IF(DAY(SepDim1)=1,IF(AND(YEAR(SepDim1+8)=AnnéeCalendrier,MONTH(SepDim1+8)=9),SepDim1+8,""),IF(AND(YEAR(SepDim1+15)=AnnéeCalendrier,MONTH(SepDim1+15)=9),SepDim1+15,""))</f>
        <v>47007</v>
      </c>
      <c r="S28" s="5">
        <f>IF(DAY(SepDim1)=1,IF(AND(YEAR(SepDim1+9)=AnnéeCalendrier,MONTH(SepDim1+9)=9),SepDim1+9,""),IF(AND(YEAR(SepDim1+16)=AnnéeCalendrier,MONTH(SepDim1+16)=9),SepDim1+16,""))</f>
        <v>47008</v>
      </c>
      <c r="T28" s="5">
        <f>IF(DAY(SepDim1)=1,IF(AND(YEAR(SepDim1+10)=AnnéeCalendrier,MONTH(SepDim1+10)=9),SepDim1+10,""),IF(AND(YEAR(SepDim1+17)=AnnéeCalendrier,MONTH(SepDim1+17)=9),SepDim1+17,""))</f>
        <v>47009</v>
      </c>
      <c r="U28" s="5">
        <f>IF(DAY(SepDim1)=1,IF(AND(YEAR(SepDim1+11)=AnnéeCalendrier,MONTH(SepDim1+11)=9),SepDim1+11,""),IF(AND(YEAR(SepDim1+18)=AnnéeCalendrier,MONTH(SepDim1+18)=9),SepDim1+18,""))</f>
        <v>47010</v>
      </c>
      <c r="V28" s="5">
        <f>IF(DAY(SepDim1)=1,IF(AND(YEAR(SepDim1+12)=AnnéeCalendrier,MONTH(SepDim1+12)=9),SepDim1+12,""),IF(AND(YEAR(SepDim1+19)=AnnéeCalendrier,MONTH(SepDim1+19)=9),SepDim1+19,""))</f>
        <v>47011</v>
      </c>
      <c r="W28" s="5">
        <f>IF(DAY(SepDim1)=1,IF(AND(YEAR(SepDim1+13)=AnnéeCalendrier,MONTH(SepDim1+13)=9),SepDim1+13,""),IF(AND(YEAR(SepDim1+20)=AnnéeCalendrier,MONTH(SepDim1+20)=9),SepDim1+20,""))</f>
        <v>47012</v>
      </c>
      <c r="X28" s="7">
        <f>IF(DAY(SepDim1)=1,IF(AND(YEAR(SepDim1+14)=AnnéeCalendrier,MONTH(SepDim1+14)=9),SepDim1+14,""),IF(AND(YEAR(SepDim1+21)=AnnéeCalendrier,MONTH(SepDim1+21)=9),SepDim1+21,""))</f>
        <v>47013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46951</v>
      </c>
      <c r="C29" s="5">
        <f>IF(DAY(JulDim1)=1,IF(AND(YEAR(JulDim1+16)=AnnéeCalendrier,MONTH(JulDim1+16)=7),JulDim1+16,""),IF(AND(YEAR(JulDim1+23)=AnnéeCalendrier,MONTH(JulDim1+23)=7),JulDim1+23,""))</f>
        <v>46952</v>
      </c>
      <c r="D29" s="5">
        <f>IF(DAY(JulDim1)=1,IF(AND(YEAR(JulDim1+17)=AnnéeCalendrier,MONTH(JulDim1+17)=7),JulDim1+17,""),IF(AND(YEAR(JulDim1+24)=AnnéeCalendrier,MONTH(JulDim1+24)=7),JulDim1+24,""))</f>
        <v>46953</v>
      </c>
      <c r="E29" s="5">
        <f>IF(DAY(JulDim1)=1,IF(AND(YEAR(JulDim1+18)=AnnéeCalendrier,MONTH(JulDim1+18)=7),JulDim1+18,""),IF(AND(YEAR(JulDim1+25)=AnnéeCalendrier,MONTH(JulDim1+25)=7),JulDim1+25,""))</f>
        <v>46954</v>
      </c>
      <c r="F29" s="5">
        <f>IF(DAY(JulDim1)=1,IF(AND(YEAR(JulDim1+19)=AnnéeCalendrier,MONTH(JulDim1+19)=7),JulDim1+19,""),IF(AND(YEAR(JulDim1+26)=AnnéeCalendrier,MONTH(JulDim1+26)=7),JulDim1+26,""))</f>
        <v>46955</v>
      </c>
      <c r="G29" s="5">
        <f>IF(DAY(JulDim1)=1,IF(AND(YEAR(JulDim1+20)=AnnéeCalendrier,MONTH(JulDim1+20)=7),JulDim1+20,""),IF(AND(YEAR(JulDim1+27)=AnnéeCalendrier,MONTH(JulDim1+27)=7),JulDim1+27,""))</f>
        <v>46956</v>
      </c>
      <c r="H29" s="7">
        <f>IF(DAY(JulDim1)=1,IF(AND(YEAR(JulDim1+21)=AnnéeCalendrier,MONTH(JulDim1+21)=7),JulDim1+21,""),IF(AND(YEAR(JulDim1+28)=AnnéeCalendrier,MONTH(JulDim1+28)=7),JulDim1+28,""))</f>
        <v>46957</v>
      </c>
      <c r="J29" s="6">
        <f>IF(DAY(AouDim1)=1,IF(AND(YEAR(AouDim1+15)=AnnéeCalendrier,MONTH(AouDim1+15)=8),AouDim1+15,""),IF(AND(YEAR(AouDim1+22)=AnnéeCalendrier,MONTH(AouDim1+22)=8),AouDim1+22,""))</f>
        <v>46986</v>
      </c>
      <c r="K29" s="5">
        <f>IF(DAY(AouDim1)=1,IF(AND(YEAR(AouDim1+16)=AnnéeCalendrier,MONTH(AouDim1+16)=8),AouDim1+16,""),IF(AND(YEAR(AouDim1+23)=AnnéeCalendrier,MONTH(AouDim1+23)=8),AouDim1+23,""))</f>
        <v>46987</v>
      </c>
      <c r="L29" s="5">
        <f>IF(DAY(AouDim1)=1,IF(AND(YEAR(AouDim1+17)=AnnéeCalendrier,MONTH(AouDim1+17)=8),AouDim1+17,""),IF(AND(YEAR(AouDim1+24)=AnnéeCalendrier,MONTH(AouDim1+24)=8),AouDim1+24,""))</f>
        <v>46988</v>
      </c>
      <c r="M29" s="5">
        <f>IF(DAY(AouDim1)=1,IF(AND(YEAR(AouDim1+18)=AnnéeCalendrier,MONTH(AouDim1+18)=8),AouDim1+18,""),IF(AND(YEAR(AouDim1+25)=AnnéeCalendrier,MONTH(AouDim1+25)=8),AouDim1+25,""))</f>
        <v>46989</v>
      </c>
      <c r="N29" s="5">
        <f>IF(DAY(AouDim1)=1,IF(AND(YEAR(AouDim1+19)=AnnéeCalendrier,MONTH(AouDim1+19)=8),AouDim1+19,""),IF(AND(YEAR(AouDim1+26)=AnnéeCalendrier,MONTH(AouDim1+26)=8),AouDim1+26,""))</f>
        <v>46990</v>
      </c>
      <c r="O29" s="5">
        <f>IF(DAY(AouDim1)=1,IF(AND(YEAR(AouDim1+20)=AnnéeCalendrier,MONTH(AouDim1+20)=8),AouDim1+20,""),IF(AND(YEAR(AouDim1+27)=AnnéeCalendrier,MONTH(AouDim1+27)=8),AouDim1+27,""))</f>
        <v>46991</v>
      </c>
      <c r="P29" s="7">
        <f>IF(DAY(AouDim1)=1,IF(AND(YEAR(AouDim1+21)=AnnéeCalendrier,MONTH(AouDim1+21)=8),AouDim1+21,""),IF(AND(YEAR(AouDim1+28)=AnnéeCalendrier,MONTH(AouDim1+28)=8),AouDim1+28,""))</f>
        <v>46992</v>
      </c>
      <c r="Q29" s="1"/>
      <c r="R29" s="6">
        <f>IF(DAY(SepDim1)=1,IF(AND(YEAR(SepDim1+15)=AnnéeCalendrier,MONTH(SepDim1+15)=9),SepDim1+15,""),IF(AND(YEAR(SepDim1+22)=AnnéeCalendrier,MONTH(SepDim1+22)=9),SepDim1+22,""))</f>
        <v>47014</v>
      </c>
      <c r="S29" s="5">
        <f>IF(DAY(SepDim1)=1,IF(AND(YEAR(SepDim1+16)=AnnéeCalendrier,MONTH(SepDim1+16)=9),SepDim1+16,""),IF(AND(YEAR(SepDim1+23)=AnnéeCalendrier,MONTH(SepDim1+23)=9),SepDim1+23,""))</f>
        <v>47015</v>
      </c>
      <c r="T29" s="5">
        <f>IF(DAY(SepDim1)=1,IF(AND(YEAR(SepDim1+17)=AnnéeCalendrier,MONTH(SepDim1+17)=9),SepDim1+17,""),IF(AND(YEAR(SepDim1+24)=AnnéeCalendrier,MONTH(SepDim1+24)=9),SepDim1+24,""))</f>
        <v>47016</v>
      </c>
      <c r="U29" s="5">
        <f>IF(DAY(SepDim1)=1,IF(AND(YEAR(SepDim1+18)=AnnéeCalendrier,MONTH(SepDim1+18)=9),SepDim1+18,""),IF(AND(YEAR(SepDim1+25)=AnnéeCalendrier,MONTH(SepDim1+25)=9),SepDim1+25,""))</f>
        <v>47017</v>
      </c>
      <c r="V29" s="5">
        <f>IF(DAY(SepDim1)=1,IF(AND(YEAR(SepDim1+19)=AnnéeCalendrier,MONTH(SepDim1+19)=9),SepDim1+19,""),IF(AND(YEAR(SepDim1+26)=AnnéeCalendrier,MONTH(SepDim1+26)=9),SepDim1+26,""))</f>
        <v>47018</v>
      </c>
      <c r="W29" s="5">
        <f>IF(DAY(SepDim1)=1,IF(AND(YEAR(SepDim1+20)=AnnéeCalendrier,MONTH(SepDim1+20)=9),SepDim1+20,""),IF(AND(YEAR(SepDim1+27)=AnnéeCalendrier,MONTH(SepDim1+27)=9),SepDim1+27,""))</f>
        <v>47019</v>
      </c>
      <c r="X29" s="7">
        <f>IF(DAY(SepDim1)=1,IF(AND(YEAR(SepDim1+21)=AnnéeCalendrier,MONTH(SepDim1+21)=9),SepDim1+21,""),IF(AND(YEAR(SepDim1+28)=AnnéeCalendrier,MONTH(SepDim1+28)=9),SepDim1+28,""))</f>
        <v>47020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46958</v>
      </c>
      <c r="C30" s="5">
        <f>IF(DAY(JulDim1)=1,IF(AND(YEAR(JulDim1+23)=AnnéeCalendrier,MONTH(JulDim1+23)=7),JulDim1+23,""),IF(AND(YEAR(JulDim1+30)=AnnéeCalendrier,MONTH(JulDim1+30)=7),JulDim1+30,""))</f>
        <v>46959</v>
      </c>
      <c r="D30" s="5">
        <f>IF(DAY(JulDim1)=1,IF(AND(YEAR(JulDim1+24)=AnnéeCalendrier,MONTH(JulDim1+24)=7),JulDim1+24,""),IF(AND(YEAR(JulDim1+31)=AnnéeCalendrier,MONTH(JulDim1+31)=7),JulDim1+31,""))</f>
        <v>46960</v>
      </c>
      <c r="E30" s="5">
        <f>IF(DAY(JulDim1)=1,IF(AND(YEAR(JulDim1+25)=AnnéeCalendrier,MONTH(JulDim1+25)=7),JulDim1+25,""),IF(AND(YEAR(JulDim1+32)=AnnéeCalendrier,MONTH(JulDim1+32)=7),JulDim1+32,""))</f>
        <v>46961</v>
      </c>
      <c r="F30" s="5">
        <f>IF(DAY(JulDim1)=1,IF(AND(YEAR(JulDim1+26)=AnnéeCalendrier,MONTH(JulDim1+26)=7),JulDim1+26,""),IF(AND(YEAR(JulDim1+33)=AnnéeCalendrier,MONTH(JulDim1+33)=7),JulDim1+33,""))</f>
        <v>46962</v>
      </c>
      <c r="G30" s="5">
        <f>IF(DAY(JulDim1)=1,IF(AND(YEAR(JulDim1+27)=AnnéeCalendrier,MONTH(JulDim1+27)=7),JulDim1+27,""),IF(AND(YEAR(JulDim1+34)=AnnéeCalendrier,MONTH(JulDim1+34)=7),JulDim1+34,""))</f>
        <v>46963</v>
      </c>
      <c r="H30" s="7">
        <f>IF(DAY(JulDim1)=1,IF(AND(YEAR(JulDim1+28)=AnnéeCalendrier,MONTH(JulDim1+28)=7),JulDim1+28,""),IF(AND(YEAR(JulDim1+35)=AnnéeCalendrier,MONTH(JulDim1+35)=7),JulDim1+35,""))</f>
        <v>46964</v>
      </c>
      <c r="J30" s="6">
        <f>IF(DAY(AouDim1)=1,IF(AND(YEAR(AouDim1+22)=AnnéeCalendrier,MONTH(AouDim1+22)=8),AouDim1+22,""),IF(AND(YEAR(AouDim1+29)=AnnéeCalendrier,MONTH(AouDim1+29)=8),AouDim1+29,""))</f>
        <v>46993</v>
      </c>
      <c r="K30" s="5">
        <f>IF(DAY(AouDim1)=1,IF(AND(YEAR(AouDim1+23)=AnnéeCalendrier,MONTH(AouDim1+23)=8),AouDim1+23,""),IF(AND(YEAR(AouDim1+30)=AnnéeCalendrier,MONTH(AouDim1+30)=8),AouDim1+30,""))</f>
        <v>46994</v>
      </c>
      <c r="L30" s="5">
        <f>IF(DAY(AouDim1)=1,IF(AND(YEAR(AouDim1+24)=AnnéeCalendrier,MONTH(AouDim1+24)=8),AouDim1+24,""),IF(AND(YEAR(AouDim1+31)=AnnéeCalendrier,MONTH(AouDim1+31)=8),AouDim1+31,""))</f>
        <v>46995</v>
      </c>
      <c r="M30" s="5">
        <f>IF(DAY(AouDim1)=1,IF(AND(YEAR(AouDim1+25)=AnnéeCalendrier,MONTH(AouDim1+25)=8),AouDim1+25,""),IF(AND(YEAR(AouDim1+32)=AnnéeCalendrier,MONTH(AouDim1+32)=8),AouDim1+32,""))</f>
        <v>46996</v>
      </c>
      <c r="N30" s="5" t="str">
        <f>IF(DAY(AouDim1)=1,IF(AND(YEAR(AouDim1+26)=AnnéeCalendrier,MONTH(AouDim1+26)=8),AouDim1+26,""),IF(AND(YEAR(AouDim1+33)=AnnéeCalendrier,MONTH(AouDim1+33)=8),AouDim1+33,""))</f>
        <v/>
      </c>
      <c r="O30" s="5" t="str">
        <f>IF(DAY(AouDim1)=1,IF(AND(YEAR(AouDim1+27)=AnnéeCalendrier,MONTH(AouDim1+27)=8),AouDim1+27,""),IF(AND(YEAR(AouDim1+34)=AnnéeCalendrier,MONTH(AouDim1+34)=8),AouDim1+34,""))</f>
        <v/>
      </c>
      <c r="P30" s="7" t="str">
        <f>IF(DAY(AouDim1)=1,IF(AND(YEAR(AouDim1+28)=AnnéeCalendrier,MONTH(AouDim1+28)=8),AouDim1+28,""),IF(AND(YEAR(AouDim1+35)=AnnéeCalendrier,MONTH(AouDim1+35)=8),AouDim1+35,""))</f>
        <v/>
      </c>
      <c r="Q30" s="1"/>
      <c r="R30" s="6">
        <f>IF(DAY(SepDim1)=1,IF(AND(YEAR(SepDim1+22)=AnnéeCalendrier,MONTH(SepDim1+22)=9),SepDim1+22,""),IF(AND(YEAR(SepDim1+29)=AnnéeCalendrier,MONTH(SepDim1+29)=9),SepDim1+29,""))</f>
        <v>47021</v>
      </c>
      <c r="S30" s="5">
        <f>IF(DAY(SepDim1)=1,IF(AND(YEAR(SepDim1+23)=AnnéeCalendrier,MONTH(SepDim1+23)=9),SepDim1+23,""),IF(AND(YEAR(SepDim1+30)=AnnéeCalendrier,MONTH(SepDim1+30)=9),SepDim1+30,""))</f>
        <v>47022</v>
      </c>
      <c r="T30" s="5">
        <f>IF(DAY(SepDim1)=1,IF(AND(YEAR(SepDim1+24)=AnnéeCalendrier,MONTH(SepDim1+24)=9),SepDim1+24,""),IF(AND(YEAR(SepDim1+31)=AnnéeCalendrier,MONTH(SepDim1+31)=9),SepDim1+31,""))</f>
        <v>47023</v>
      </c>
      <c r="U30" s="5">
        <f>IF(DAY(SepDim1)=1,IF(AND(YEAR(SepDim1+25)=AnnéeCalendrier,MONTH(SepDim1+25)=9),SepDim1+25,""),IF(AND(YEAR(SepDim1+32)=AnnéeCalendrier,MONTH(SepDim1+32)=9),SepDim1+32,""))</f>
        <v>47024</v>
      </c>
      <c r="V30" s="5">
        <f>IF(DAY(SepDim1)=1,IF(AND(YEAR(SepDim1+26)=AnnéeCalendrier,MONTH(SepDim1+26)=9),SepDim1+26,""),IF(AND(YEAR(SepDim1+33)=AnnéeCalendrier,MONTH(SepDim1+33)=9),SepDim1+33,""))</f>
        <v>47025</v>
      </c>
      <c r="W30" s="5">
        <f>IF(DAY(SepDim1)=1,IF(AND(YEAR(SepDim1+27)=AnnéeCalendrier,MONTH(SepDim1+27)=9),SepDim1+27,""),IF(AND(YEAR(SepDim1+34)=AnnéeCalendrier,MONTH(SepDim1+34)=9),SepDim1+34,""))</f>
        <v>47026</v>
      </c>
      <c r="X30" s="7" t="str">
        <f>IF(DAY(SepDim1)=1,IF(AND(YEAR(SepDim1+28)=AnnéeCalendrier,MONTH(SepDim1+28)=9),SepDim1+28,""),IF(AND(YEAR(SepDim1+35)=AnnéeCalendrier,MONTH(SepDim1+35)=9),SepDim1+35,""))</f>
        <v/>
      </c>
    </row>
    <row r="31" spans="1:24" ht="36" customHeight="1" x14ac:dyDescent="0.25">
      <c r="B31" s="8">
        <f>IF(DAY(JulDim1)=1,IF(AND(YEAR(JulDim1+29)=AnnéeCalendrier,MONTH(JulDim1+29)=7),JulDim1+29,""),IF(AND(YEAR(JulDim1+36)=AnnéeCalendrier,MONTH(JulDim1+36)=7),JulDim1+36,""))</f>
        <v>46965</v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 t="str">
        <f>IF(DAY(AouDim1)=1,IF(AND(YEAR(AouDim1+29)=AnnéeCalendrier,MONTH(AouDim1+29)=8),AouDim1+29,""),IF(AND(YEAR(AouDim1+36)=AnnéeCalendrier,MONTH(AouDim1+36)=8),AouDim1+36,""))</f>
        <v/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35" t="s">
        <v>5</v>
      </c>
      <c r="C33" s="35"/>
      <c r="D33" s="35"/>
      <c r="E33" s="35"/>
      <c r="F33" s="35"/>
      <c r="G33" s="35"/>
      <c r="H33" s="35"/>
      <c r="J33" s="35" t="s">
        <v>15</v>
      </c>
      <c r="K33" s="35"/>
      <c r="L33" s="35"/>
      <c r="M33" s="35"/>
      <c r="N33" s="35"/>
      <c r="O33" s="35"/>
      <c r="P33" s="35"/>
      <c r="R33" s="35" t="s">
        <v>19</v>
      </c>
      <c r="S33" s="35"/>
      <c r="T33" s="35"/>
      <c r="U33" s="35"/>
      <c r="V33" s="35"/>
      <c r="W33" s="35"/>
      <c r="X33" s="35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 t="str">
        <f>IF(DAY(OctDim1)=1,"",IF(AND(YEAR(OctDim1+2)=AnnéeCalendrier,MONTH(OctDim1+2)=10),OctDim1+2,""))</f>
        <v/>
      </c>
      <c r="D35" s="5" t="str">
        <f>IF(DAY(OctDim1)=1,"",IF(AND(YEAR(OctDim1+3)=AnnéeCalendrier,MONTH(OctDim1+3)=10),OctDim1+3,""))</f>
        <v/>
      </c>
      <c r="E35" s="5" t="str">
        <f>IF(DAY(OctDim1)=1,"",IF(AND(YEAR(OctDim1+4)=AnnéeCalendrier,MONTH(OctDim1+4)=10),OctDim1+4,""))</f>
        <v/>
      </c>
      <c r="F35" s="5" t="str">
        <f>IF(DAY(OctDim1)=1,"",IF(AND(YEAR(OctDim1+5)=AnnéeCalendrier,MONTH(OctDim1+5)=10),OctDim1+5,""))</f>
        <v/>
      </c>
      <c r="G35" s="5" t="str">
        <f>IF(DAY(OctDim1)=1,"",IF(AND(YEAR(OctDim1+6)=AnnéeCalendrier,MONTH(OctDim1+6)=10),OctDim1+6,""))</f>
        <v/>
      </c>
      <c r="H35" s="7">
        <f>IF(DAY(OctDim1)=1,IF(AND(YEAR(OctDim1)=AnnéeCalendrier,MONTH(OctDim1)=10),OctDim1,""),IF(AND(YEAR(OctDim1+7)=AnnéeCalendrier,MONTH(OctDim1+7)=10),OctDim1+7,""))</f>
        <v>47027</v>
      </c>
      <c r="I35" s="4"/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>
        <f>IF(DAY(NovDim1)=1,"",IF(AND(YEAR(NovDim1+3)=AnnéeCalendrier,MONTH(NovDim1+3)=11),NovDim1+3,""))</f>
        <v>47058</v>
      </c>
      <c r="M35" s="5">
        <f>IF(DAY(NovDim1)=1,"",IF(AND(YEAR(NovDim1+4)=AnnéeCalendrier,MONTH(NovDim1+4)=11),NovDim1+4,""))</f>
        <v>47059</v>
      </c>
      <c r="N35" s="5">
        <f>IF(DAY(NovDim1)=1,"",IF(AND(YEAR(NovDim1+5)=AnnéeCalendrier,MONTH(NovDim1+5)=11),NovDim1+5,""))</f>
        <v>47060</v>
      </c>
      <c r="O35" s="5">
        <f>IF(DAY(NovDim1)=1,"",IF(AND(YEAR(NovDim1+6)=AnnéeCalendrier,MONTH(NovDim1+6)=11),NovDim1+6,""))</f>
        <v>47061</v>
      </c>
      <c r="P35" s="7">
        <f>IF(DAY(NovDim1)=1,IF(AND(YEAR(NovDim1)=AnnéeCalendrier,MONTH(NovDim1)=11),NovDim1,""),IF(AND(YEAR(NovDim1+7)=AnnéeCalendrier,MONTH(NovDim1+7)=11),NovDim1+7,""))</f>
        <v>47062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 t="str">
        <f>IF(DAY(DécDim1)=1,"",IF(AND(YEAR(DécDim1+3)=AnnéeCalendrier,MONTH(DécDim1+3)=12),DécDim1+3,""))</f>
        <v/>
      </c>
      <c r="U35" s="5" t="str">
        <f>IF(DAY(DécDim1)=1,"",IF(AND(YEAR(DécDim1+4)=AnnéeCalendrier,MONTH(DécDim1+4)=12),DécDim1+4,""))</f>
        <v/>
      </c>
      <c r="V35" s="5">
        <f>IF(DAY(DécDim1)=1,"",IF(AND(YEAR(DécDim1+5)=AnnéeCalendrier,MONTH(DécDim1+5)=12),DécDim1+5,""))</f>
        <v>47088</v>
      </c>
      <c r="W35" s="5">
        <f>IF(DAY(DécDim1)=1,"",IF(AND(YEAR(DécDim1+6)=AnnéeCalendrier,MONTH(DécDim1+6)=12),DécDim1+6,""))</f>
        <v>47089</v>
      </c>
      <c r="X35" s="7">
        <f>IF(DAY(DécDim1)=1,IF(AND(YEAR(DécDim1)=AnnéeCalendrier,MONTH(DécDim1)=12),DécDim1,""),IF(AND(YEAR(DécDim1+7)=AnnéeCalendrier,MONTH(DécDim1+7)=12),DécDim1+7,""))</f>
        <v>47090</v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47028</v>
      </c>
      <c r="C36" s="5">
        <f>IF(DAY(OctDim1)=1,IF(AND(YEAR(OctDim1+2)=AnnéeCalendrier,MONTH(OctDim1+2)=10),OctDim1+2,""),IF(AND(YEAR(OctDim1+9)=AnnéeCalendrier,MONTH(OctDim1+9)=10),OctDim1+9,""))</f>
        <v>47029</v>
      </c>
      <c r="D36" s="5">
        <f>IF(DAY(OctDim1)=1,IF(AND(YEAR(OctDim1+3)=AnnéeCalendrier,MONTH(OctDim1+3)=10),OctDim1+3,""),IF(AND(YEAR(OctDim1+10)=AnnéeCalendrier,MONTH(OctDim1+10)=10),OctDim1+10,""))</f>
        <v>47030</v>
      </c>
      <c r="E36" s="5">
        <f>IF(DAY(OctDim1)=1,IF(AND(YEAR(OctDim1+4)=AnnéeCalendrier,MONTH(OctDim1+4)=10),OctDim1+4,""),IF(AND(YEAR(OctDim1+11)=AnnéeCalendrier,MONTH(OctDim1+11)=10),OctDim1+11,""))</f>
        <v>47031</v>
      </c>
      <c r="F36" s="5">
        <f>IF(DAY(OctDim1)=1,IF(AND(YEAR(OctDim1+5)=AnnéeCalendrier,MONTH(OctDim1+5)=10),OctDim1+5,""),IF(AND(YEAR(OctDim1+12)=AnnéeCalendrier,MONTH(OctDim1+12)=10),OctDim1+12,""))</f>
        <v>47032</v>
      </c>
      <c r="G36" s="5">
        <f>IF(DAY(OctDim1)=1,IF(AND(YEAR(OctDim1+6)=AnnéeCalendrier,MONTH(OctDim1+6)=10),OctDim1+6,""),IF(AND(YEAR(OctDim1+13)=AnnéeCalendrier,MONTH(OctDim1+13)=10),OctDim1+13,""))</f>
        <v>47033</v>
      </c>
      <c r="H36" s="7">
        <f>IF(DAY(OctDim1)=1,IF(AND(YEAR(OctDim1+7)=AnnéeCalendrier,MONTH(OctDim1+7)=10),OctDim1+7,""),IF(AND(YEAR(OctDim1+14)=AnnéeCalendrier,MONTH(OctDim1+14)=10),OctDim1+14,""))</f>
        <v>47034</v>
      </c>
      <c r="I36" s="4"/>
      <c r="J36" s="6">
        <f>IF(DAY(NovDim1)=1,IF(AND(YEAR(NovDim1+1)=AnnéeCalendrier,MONTH(NovDim1+1)=11),NovDim1+1,""),IF(AND(YEAR(NovDim1+8)=AnnéeCalendrier,MONTH(NovDim1+8)=11),NovDim1+8,""))</f>
        <v>47063</v>
      </c>
      <c r="K36" s="5">
        <f>IF(DAY(NovDim1)=1,IF(AND(YEAR(NovDim1+2)=AnnéeCalendrier,MONTH(NovDim1+2)=11),NovDim1+2,""),IF(AND(YEAR(NovDim1+9)=AnnéeCalendrier,MONTH(NovDim1+9)=11),NovDim1+9,""))</f>
        <v>47064</v>
      </c>
      <c r="L36" s="5">
        <f>IF(DAY(NovDim1)=1,IF(AND(YEAR(NovDim1+3)=AnnéeCalendrier,MONTH(NovDim1+3)=11),NovDim1+3,""),IF(AND(YEAR(NovDim1+10)=AnnéeCalendrier,MONTH(NovDim1+10)=11),NovDim1+10,""))</f>
        <v>47065</v>
      </c>
      <c r="M36" s="5">
        <f>IF(DAY(NovDim1)=1,IF(AND(YEAR(NovDim1+4)=AnnéeCalendrier,MONTH(NovDim1+4)=11),NovDim1+4,""),IF(AND(YEAR(NovDim1+11)=AnnéeCalendrier,MONTH(NovDim1+11)=11),NovDim1+11,""))</f>
        <v>47066</v>
      </c>
      <c r="N36" s="5">
        <f>IF(DAY(NovDim1)=1,IF(AND(YEAR(NovDim1+5)=AnnéeCalendrier,MONTH(NovDim1+5)=11),NovDim1+5,""),IF(AND(YEAR(NovDim1+12)=AnnéeCalendrier,MONTH(NovDim1+12)=11),NovDim1+12,""))</f>
        <v>47067</v>
      </c>
      <c r="O36" s="5">
        <f>IF(DAY(NovDim1)=1,IF(AND(YEAR(NovDim1+6)=AnnéeCalendrier,MONTH(NovDim1+6)=11),NovDim1+6,""),IF(AND(YEAR(NovDim1+13)=AnnéeCalendrier,MONTH(NovDim1+13)=11),NovDim1+13,""))</f>
        <v>47068</v>
      </c>
      <c r="P36" s="7">
        <f>IF(DAY(NovDim1)=1,IF(AND(YEAR(NovDim1+7)=AnnéeCalendrier,MONTH(NovDim1+7)=11),NovDim1+7,""),IF(AND(YEAR(NovDim1+14)=AnnéeCalendrier,MONTH(NovDim1+14)=11),NovDim1+14,""))</f>
        <v>47069</v>
      </c>
      <c r="R36" s="6">
        <f>IF(DAY(DécDim1)=1,IF(AND(YEAR(DécDim1+1)=AnnéeCalendrier,MONTH(DécDim1+1)=12),DécDim1+1,""),IF(AND(YEAR(DécDim1+8)=AnnéeCalendrier,MONTH(DécDim1+8)=12),DécDim1+8,""))</f>
        <v>47091</v>
      </c>
      <c r="S36" s="5">
        <f>IF(DAY(DécDim1)=1,IF(AND(YEAR(DécDim1+2)=AnnéeCalendrier,MONTH(DécDim1+2)=12),DécDim1+2,""),IF(AND(YEAR(DécDim1+9)=AnnéeCalendrier,MONTH(DécDim1+9)=12),DécDim1+9,""))</f>
        <v>47092</v>
      </c>
      <c r="T36" s="5">
        <f>IF(DAY(DécDim1)=1,IF(AND(YEAR(DécDim1+3)=AnnéeCalendrier,MONTH(DécDim1+3)=12),DécDim1+3,""),IF(AND(YEAR(DécDim1+10)=AnnéeCalendrier,MONTH(DécDim1+10)=12),DécDim1+10,""))</f>
        <v>47093</v>
      </c>
      <c r="U36" s="5">
        <f>IF(DAY(DécDim1)=1,IF(AND(YEAR(DécDim1+4)=AnnéeCalendrier,MONTH(DécDim1+4)=12),DécDim1+4,""),IF(AND(YEAR(DécDim1+11)=AnnéeCalendrier,MONTH(DécDim1+11)=12),DécDim1+11,""))</f>
        <v>47094</v>
      </c>
      <c r="V36" s="5">
        <f>IF(DAY(DécDim1)=1,IF(AND(YEAR(DécDim1+5)=AnnéeCalendrier,MONTH(DécDim1+5)=12),DécDim1+5,""),IF(AND(YEAR(DécDim1+12)=AnnéeCalendrier,MONTH(DécDim1+12)=12),DécDim1+12,""))</f>
        <v>47095</v>
      </c>
      <c r="W36" s="5">
        <f>IF(DAY(DécDim1)=1,IF(AND(YEAR(DécDim1+6)=AnnéeCalendrier,MONTH(DécDim1+6)=12),DécDim1+6,""),IF(AND(YEAR(DécDim1+13)=AnnéeCalendrier,MONTH(DécDim1+13)=12),DécDim1+13,""))</f>
        <v>47096</v>
      </c>
      <c r="X36" s="7">
        <f>IF(DAY(DécDim1)=1,IF(AND(YEAR(DécDim1+7)=AnnéeCalendrier,MONTH(DécDim1+7)=12),DécDim1+7,""),IF(AND(YEAR(DécDim1+14)=AnnéeCalendrier,MONTH(DécDim1+14)=12),DécDim1+14,""))</f>
        <v>47097</v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47035</v>
      </c>
      <c r="C37" s="5">
        <f>IF(DAY(OctDim1)=1,IF(AND(YEAR(OctDim1+9)=AnnéeCalendrier,MONTH(OctDim1+9)=10),OctDim1+9,""),IF(AND(YEAR(OctDim1+16)=AnnéeCalendrier,MONTH(OctDim1+16)=10),OctDim1+16,""))</f>
        <v>47036</v>
      </c>
      <c r="D37" s="5">
        <f>IF(DAY(OctDim1)=1,IF(AND(YEAR(OctDim1+10)=AnnéeCalendrier,MONTH(OctDim1+10)=10),OctDim1+10,""),IF(AND(YEAR(OctDim1+17)=AnnéeCalendrier,MONTH(OctDim1+17)=10),OctDim1+17,""))</f>
        <v>47037</v>
      </c>
      <c r="E37" s="5">
        <f>IF(DAY(OctDim1)=1,IF(AND(YEAR(OctDim1+11)=AnnéeCalendrier,MONTH(OctDim1+11)=10),OctDim1+11,""),IF(AND(YEAR(OctDim1+18)=AnnéeCalendrier,MONTH(OctDim1+18)=10),OctDim1+18,""))</f>
        <v>47038</v>
      </c>
      <c r="F37" s="5">
        <f>IF(DAY(OctDim1)=1,IF(AND(YEAR(OctDim1+12)=AnnéeCalendrier,MONTH(OctDim1+12)=10),OctDim1+12,""),IF(AND(YEAR(OctDim1+19)=AnnéeCalendrier,MONTH(OctDim1+19)=10),OctDim1+19,""))</f>
        <v>47039</v>
      </c>
      <c r="G37" s="5">
        <f>IF(DAY(OctDim1)=1,IF(AND(YEAR(OctDim1+13)=AnnéeCalendrier,MONTH(OctDim1+13)=10),OctDim1+13,""),IF(AND(YEAR(OctDim1+20)=AnnéeCalendrier,MONTH(OctDim1+20)=10),OctDim1+20,""))</f>
        <v>47040</v>
      </c>
      <c r="H37" s="7">
        <f>IF(DAY(OctDim1)=1,IF(AND(YEAR(OctDim1+14)=AnnéeCalendrier,MONTH(OctDim1+14)=10),OctDim1+14,""),IF(AND(YEAR(OctDim1+21)=AnnéeCalendrier,MONTH(OctDim1+21)=10),OctDim1+21,""))</f>
        <v>47041</v>
      </c>
      <c r="I37" s="4"/>
      <c r="J37" s="6">
        <f>IF(DAY(NovDim1)=1,IF(AND(YEAR(NovDim1+8)=AnnéeCalendrier,MONTH(NovDim1+8)=11),NovDim1+8,""),IF(AND(YEAR(NovDim1+15)=AnnéeCalendrier,MONTH(NovDim1+15)=11),NovDim1+15,""))</f>
        <v>47070</v>
      </c>
      <c r="K37" s="5">
        <f>IF(DAY(NovDim1)=1,IF(AND(YEAR(NovDim1+9)=AnnéeCalendrier,MONTH(NovDim1+9)=11),NovDim1+9,""),IF(AND(YEAR(NovDim1+16)=AnnéeCalendrier,MONTH(NovDim1+16)=11),NovDim1+16,""))</f>
        <v>47071</v>
      </c>
      <c r="L37" s="5">
        <f>IF(DAY(NovDim1)=1,IF(AND(YEAR(NovDim1+10)=AnnéeCalendrier,MONTH(NovDim1+10)=11),NovDim1+10,""),IF(AND(YEAR(NovDim1+17)=AnnéeCalendrier,MONTH(NovDim1+17)=11),NovDim1+17,""))</f>
        <v>47072</v>
      </c>
      <c r="M37" s="5">
        <f>IF(DAY(NovDim1)=1,IF(AND(YEAR(NovDim1+11)=AnnéeCalendrier,MONTH(NovDim1+11)=11),NovDim1+11,""),IF(AND(YEAR(NovDim1+18)=AnnéeCalendrier,MONTH(NovDim1+18)=11),NovDim1+18,""))</f>
        <v>47073</v>
      </c>
      <c r="N37" s="5">
        <f>IF(DAY(NovDim1)=1,IF(AND(YEAR(NovDim1+12)=AnnéeCalendrier,MONTH(NovDim1+12)=11),NovDim1+12,""),IF(AND(YEAR(NovDim1+19)=AnnéeCalendrier,MONTH(NovDim1+19)=11),NovDim1+19,""))</f>
        <v>47074</v>
      </c>
      <c r="O37" s="5">
        <f>IF(DAY(NovDim1)=1,IF(AND(YEAR(NovDim1+13)=AnnéeCalendrier,MONTH(NovDim1+13)=11),NovDim1+13,""),IF(AND(YEAR(NovDim1+20)=AnnéeCalendrier,MONTH(NovDim1+20)=11),NovDim1+20,""))</f>
        <v>47075</v>
      </c>
      <c r="P37" s="7">
        <f>IF(DAY(NovDim1)=1,IF(AND(YEAR(NovDim1+14)=AnnéeCalendrier,MONTH(NovDim1+14)=11),NovDim1+14,""),IF(AND(YEAR(NovDim1+21)=AnnéeCalendrier,MONTH(NovDim1+21)=11),NovDim1+21,""))</f>
        <v>47076</v>
      </c>
      <c r="R37" s="6">
        <f>IF(DAY(DécDim1)=1,IF(AND(YEAR(DécDim1+8)=AnnéeCalendrier,MONTH(DécDim1+8)=12),DécDim1+8,""),IF(AND(YEAR(DécDim1+15)=AnnéeCalendrier,MONTH(DécDim1+15)=12),DécDim1+15,""))</f>
        <v>47098</v>
      </c>
      <c r="S37" s="5">
        <f>IF(DAY(DécDim1)=1,IF(AND(YEAR(DécDim1+9)=AnnéeCalendrier,MONTH(DécDim1+9)=12),DécDim1+9,""),IF(AND(YEAR(DécDim1+16)=AnnéeCalendrier,MONTH(DécDim1+16)=12),DécDim1+16,""))</f>
        <v>47099</v>
      </c>
      <c r="T37" s="5">
        <f>IF(DAY(DécDim1)=1,IF(AND(YEAR(DécDim1+10)=AnnéeCalendrier,MONTH(DécDim1+10)=12),DécDim1+10,""),IF(AND(YEAR(DécDim1+17)=AnnéeCalendrier,MONTH(DécDim1+17)=12),DécDim1+17,""))</f>
        <v>47100</v>
      </c>
      <c r="U37" s="5">
        <f>IF(DAY(DécDim1)=1,IF(AND(YEAR(DécDim1+11)=AnnéeCalendrier,MONTH(DécDim1+11)=12),DécDim1+11,""),IF(AND(YEAR(DécDim1+18)=AnnéeCalendrier,MONTH(DécDim1+18)=12),DécDim1+18,""))</f>
        <v>47101</v>
      </c>
      <c r="V37" s="5">
        <f>IF(DAY(DécDim1)=1,IF(AND(YEAR(DécDim1+12)=AnnéeCalendrier,MONTH(DécDim1+12)=12),DécDim1+12,""),IF(AND(YEAR(DécDim1+19)=AnnéeCalendrier,MONTH(DécDim1+19)=12),DécDim1+19,""))</f>
        <v>47102</v>
      </c>
      <c r="W37" s="5">
        <f>IF(DAY(DécDim1)=1,IF(AND(YEAR(DécDim1+13)=AnnéeCalendrier,MONTH(DécDim1+13)=12),DécDim1+13,""),IF(AND(YEAR(DécDim1+20)=AnnéeCalendrier,MONTH(DécDim1+20)=12),DécDim1+20,""))</f>
        <v>47103</v>
      </c>
      <c r="X37" s="7">
        <f>IF(DAY(DécDim1)=1,IF(AND(YEAR(DécDim1+14)=AnnéeCalendrier,MONTH(DécDim1+14)=12),DécDim1+14,""),IF(AND(YEAR(DécDim1+21)=AnnéeCalendrier,MONTH(DécDim1+21)=12),DécDim1+21,""))</f>
        <v>47104</v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47042</v>
      </c>
      <c r="C38" s="5">
        <f>IF(DAY(OctDim1)=1,IF(AND(YEAR(OctDim1+16)=AnnéeCalendrier,MONTH(OctDim1+16)=10),OctDim1+16,""),IF(AND(YEAR(OctDim1+23)=AnnéeCalendrier,MONTH(OctDim1+23)=10),OctDim1+23,""))</f>
        <v>47043</v>
      </c>
      <c r="D38" s="5">
        <f>IF(DAY(OctDim1)=1,IF(AND(YEAR(OctDim1+17)=AnnéeCalendrier,MONTH(OctDim1+17)=10),OctDim1+17,""),IF(AND(YEAR(OctDim1+24)=AnnéeCalendrier,MONTH(OctDim1+24)=10),OctDim1+24,""))</f>
        <v>47044</v>
      </c>
      <c r="E38" s="5">
        <f>IF(DAY(OctDim1)=1,IF(AND(YEAR(OctDim1+18)=AnnéeCalendrier,MONTH(OctDim1+18)=10),OctDim1+18,""),IF(AND(YEAR(OctDim1+25)=AnnéeCalendrier,MONTH(OctDim1+25)=10),OctDim1+25,""))</f>
        <v>47045</v>
      </c>
      <c r="F38" s="5">
        <f>IF(DAY(OctDim1)=1,IF(AND(YEAR(OctDim1+19)=AnnéeCalendrier,MONTH(OctDim1+19)=10),OctDim1+19,""),IF(AND(YEAR(OctDim1+26)=AnnéeCalendrier,MONTH(OctDim1+26)=10),OctDim1+26,""))</f>
        <v>47046</v>
      </c>
      <c r="G38" s="5">
        <f>IF(DAY(OctDim1)=1,IF(AND(YEAR(OctDim1+20)=AnnéeCalendrier,MONTH(OctDim1+20)=10),OctDim1+20,""),IF(AND(YEAR(OctDim1+27)=AnnéeCalendrier,MONTH(OctDim1+27)=10),OctDim1+27,""))</f>
        <v>47047</v>
      </c>
      <c r="H38" s="7">
        <f>IF(DAY(OctDim1)=1,IF(AND(YEAR(OctDim1+21)=AnnéeCalendrier,MONTH(OctDim1+21)=10),OctDim1+21,""),IF(AND(YEAR(OctDim1+28)=AnnéeCalendrier,MONTH(OctDim1+28)=10),OctDim1+28,""))</f>
        <v>47048</v>
      </c>
      <c r="I38" s="4"/>
      <c r="J38" s="6">
        <f>IF(DAY(NovDim1)=1,IF(AND(YEAR(NovDim1+15)=AnnéeCalendrier,MONTH(NovDim1+15)=11),NovDim1+15,""),IF(AND(YEAR(NovDim1+22)=AnnéeCalendrier,MONTH(NovDim1+22)=11),NovDim1+22,""))</f>
        <v>47077</v>
      </c>
      <c r="K38" s="5">
        <f>IF(DAY(NovDim1)=1,IF(AND(YEAR(NovDim1+16)=AnnéeCalendrier,MONTH(NovDim1+16)=11),NovDim1+16,""),IF(AND(YEAR(NovDim1+23)=AnnéeCalendrier,MONTH(NovDim1+23)=11),NovDim1+23,""))</f>
        <v>47078</v>
      </c>
      <c r="L38" s="5">
        <f>IF(DAY(NovDim1)=1,IF(AND(YEAR(NovDim1+17)=AnnéeCalendrier,MONTH(NovDim1+17)=11),NovDim1+17,""),IF(AND(YEAR(NovDim1+24)=AnnéeCalendrier,MONTH(NovDim1+24)=11),NovDim1+24,""))</f>
        <v>47079</v>
      </c>
      <c r="M38" s="5">
        <f>IF(DAY(NovDim1)=1,IF(AND(YEAR(NovDim1+18)=AnnéeCalendrier,MONTH(NovDim1+18)=11),NovDim1+18,""),IF(AND(YEAR(NovDim1+25)=AnnéeCalendrier,MONTH(NovDim1+25)=11),NovDim1+25,""))</f>
        <v>47080</v>
      </c>
      <c r="N38" s="5">
        <f>IF(DAY(NovDim1)=1,IF(AND(YEAR(NovDim1+19)=AnnéeCalendrier,MONTH(NovDim1+19)=11),NovDim1+19,""),IF(AND(YEAR(NovDim1+26)=AnnéeCalendrier,MONTH(NovDim1+26)=11),NovDim1+26,""))</f>
        <v>47081</v>
      </c>
      <c r="O38" s="5">
        <f>IF(DAY(NovDim1)=1,IF(AND(YEAR(NovDim1+20)=AnnéeCalendrier,MONTH(NovDim1+20)=11),NovDim1+20,""),IF(AND(YEAR(NovDim1+27)=AnnéeCalendrier,MONTH(NovDim1+27)=11),NovDim1+27,""))</f>
        <v>47082</v>
      </c>
      <c r="P38" s="7">
        <f>IF(DAY(NovDim1)=1,IF(AND(YEAR(NovDim1+21)=AnnéeCalendrier,MONTH(NovDim1+21)=11),NovDim1+21,""),IF(AND(YEAR(NovDim1+28)=AnnéeCalendrier,MONTH(NovDim1+28)=11),NovDim1+28,""))</f>
        <v>47083</v>
      </c>
      <c r="R38" s="6">
        <f>IF(DAY(DécDim1)=1,IF(AND(YEAR(DécDim1+15)=AnnéeCalendrier,MONTH(DécDim1+15)=12),DécDim1+15,""),IF(AND(YEAR(DécDim1+22)=AnnéeCalendrier,MONTH(DécDim1+22)=12),DécDim1+22,""))</f>
        <v>47105</v>
      </c>
      <c r="S38" s="5">
        <f>IF(DAY(DécDim1)=1,IF(AND(YEAR(DécDim1+16)=AnnéeCalendrier,MONTH(DécDim1+16)=12),DécDim1+16,""),IF(AND(YEAR(DécDim1+23)=AnnéeCalendrier,MONTH(DécDim1+23)=12),DécDim1+23,""))</f>
        <v>47106</v>
      </c>
      <c r="T38" s="5">
        <f>IF(DAY(DécDim1)=1,IF(AND(YEAR(DécDim1+17)=AnnéeCalendrier,MONTH(DécDim1+17)=12),DécDim1+17,""),IF(AND(YEAR(DécDim1+24)=AnnéeCalendrier,MONTH(DécDim1+24)=12),DécDim1+24,""))</f>
        <v>47107</v>
      </c>
      <c r="U38" s="5">
        <f>IF(DAY(DécDim1)=1,IF(AND(YEAR(DécDim1+18)=AnnéeCalendrier,MONTH(DécDim1+18)=12),DécDim1+18,""),IF(AND(YEAR(DécDim1+25)=AnnéeCalendrier,MONTH(DécDim1+25)=12),DécDim1+25,""))</f>
        <v>47108</v>
      </c>
      <c r="V38" s="5">
        <f>IF(DAY(DécDim1)=1,IF(AND(YEAR(DécDim1+19)=AnnéeCalendrier,MONTH(DécDim1+19)=12),DécDim1+19,""),IF(AND(YEAR(DécDim1+26)=AnnéeCalendrier,MONTH(DécDim1+26)=12),DécDim1+26,""))</f>
        <v>47109</v>
      </c>
      <c r="W38" s="5">
        <f>IF(DAY(DécDim1)=1,IF(AND(YEAR(DécDim1+20)=AnnéeCalendrier,MONTH(DécDim1+20)=12),DécDim1+20,""),IF(AND(YEAR(DécDim1+27)=AnnéeCalendrier,MONTH(DécDim1+27)=12),DécDim1+27,""))</f>
        <v>47110</v>
      </c>
      <c r="X38" s="7">
        <f>IF(DAY(DécDim1)=1,IF(AND(YEAR(DécDim1+21)=AnnéeCalendrier,MONTH(DécDim1+21)=12),DécDim1+21,""),IF(AND(YEAR(DécDim1+28)=AnnéeCalendrier,MONTH(DécDim1+28)=12),DécDim1+28,""))</f>
        <v>47111</v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47049</v>
      </c>
      <c r="C39" s="5">
        <f>IF(DAY(OctDim1)=1,IF(AND(YEAR(OctDim1+23)=AnnéeCalendrier,MONTH(OctDim1+23)=10),OctDim1+23,""),IF(AND(YEAR(OctDim1+30)=AnnéeCalendrier,MONTH(OctDim1+30)=10),OctDim1+30,""))</f>
        <v>47050</v>
      </c>
      <c r="D39" s="5">
        <f>IF(DAY(OctDim1)=1,IF(AND(YEAR(OctDim1+24)=AnnéeCalendrier,MONTH(OctDim1+24)=10),OctDim1+24,""),IF(AND(YEAR(OctDim1+31)=AnnéeCalendrier,MONTH(OctDim1+31)=10),OctDim1+31,""))</f>
        <v>47051</v>
      </c>
      <c r="E39" s="5">
        <f>IF(DAY(OctDim1)=1,IF(AND(YEAR(OctDim1+25)=AnnéeCalendrier,MONTH(OctDim1+25)=10),OctDim1+25,""),IF(AND(YEAR(OctDim1+32)=AnnéeCalendrier,MONTH(OctDim1+32)=10),OctDim1+32,""))</f>
        <v>47052</v>
      </c>
      <c r="F39" s="5">
        <f>IF(DAY(OctDim1)=1,IF(AND(YEAR(OctDim1+26)=AnnéeCalendrier,MONTH(OctDim1+26)=10),OctDim1+26,""),IF(AND(YEAR(OctDim1+33)=AnnéeCalendrier,MONTH(OctDim1+33)=10),OctDim1+33,""))</f>
        <v>47053</v>
      </c>
      <c r="G39" s="5">
        <f>IF(DAY(OctDim1)=1,IF(AND(YEAR(OctDim1+27)=AnnéeCalendrier,MONTH(OctDim1+27)=10),OctDim1+27,""),IF(AND(YEAR(OctDim1+34)=AnnéeCalendrier,MONTH(OctDim1+34)=10),OctDim1+34,""))</f>
        <v>47054</v>
      </c>
      <c r="H39" s="7">
        <f>IF(DAY(OctDim1)=1,IF(AND(YEAR(OctDim1+28)=AnnéeCalendrier,MONTH(OctDim1+28)=10),OctDim1+28,""),IF(AND(YEAR(OctDim1+35)=AnnéeCalendrier,MONTH(OctDim1+35)=10),OctDim1+35,""))</f>
        <v>47055</v>
      </c>
      <c r="I39" s="4"/>
      <c r="J39" s="6">
        <f>IF(DAY(NovDim1)=1,IF(AND(YEAR(NovDim1+22)=AnnéeCalendrier,MONTH(NovDim1+22)=11),NovDim1+22,""),IF(AND(YEAR(NovDim1+29)=AnnéeCalendrier,MONTH(NovDim1+29)=11),NovDim1+29,""))</f>
        <v>47084</v>
      </c>
      <c r="K39" s="5">
        <f>IF(DAY(NovDim1)=1,IF(AND(YEAR(NovDim1+23)=AnnéeCalendrier,MONTH(NovDim1+23)=11),NovDim1+23,""),IF(AND(YEAR(NovDim1+30)=AnnéeCalendrier,MONTH(NovDim1+30)=11),NovDim1+30,""))</f>
        <v>47085</v>
      </c>
      <c r="L39" s="5">
        <f>IF(DAY(NovDim1)=1,IF(AND(YEAR(NovDim1+24)=AnnéeCalendrier,MONTH(NovDim1+24)=11),NovDim1+24,""),IF(AND(YEAR(NovDim1+31)=AnnéeCalendrier,MONTH(NovDim1+31)=11),NovDim1+31,""))</f>
        <v>47086</v>
      </c>
      <c r="M39" s="5">
        <f>IF(DAY(NovDim1)=1,IF(AND(YEAR(NovDim1+25)=AnnéeCalendrier,MONTH(NovDim1+25)=11),NovDim1+25,""),IF(AND(YEAR(NovDim1+32)=AnnéeCalendrier,MONTH(NovDim1+32)=11),NovDim1+32,""))</f>
        <v>47087</v>
      </c>
      <c r="N39" s="5" t="str">
        <f>IF(DAY(NovDim1)=1,IF(AND(YEAR(NovDim1+26)=AnnéeCalendrier,MONTH(NovDim1+26)=11),NovDim1+26,""),IF(AND(YEAR(NovDim1+33)=AnnéeCalendrier,MONTH(NovDim1+33)=11),NovDim1+33,""))</f>
        <v/>
      </c>
      <c r="O39" s="5" t="str">
        <f>IF(DAY(NovDim1)=1,IF(AND(YEAR(NovDim1+27)=AnnéeCalendrier,MONTH(NovDim1+27)=11),NovDim1+27,""),IF(AND(YEAR(NovDim1+34)=AnnéeCalendrier,MONTH(NovDim1+34)=11),NovDim1+34,""))</f>
        <v/>
      </c>
      <c r="P39" s="7" t="str">
        <f>IF(DAY(NovDim1)=1,IF(AND(YEAR(NovDim1+28)=AnnéeCalendrier,MONTH(NovDim1+28)=11),NovDim1+28,""),IF(AND(YEAR(NovDim1+35)=AnnéeCalendrier,MONTH(NovDim1+35)=11),NovDim1+35,""))</f>
        <v/>
      </c>
      <c r="R39" s="6">
        <f>IF(DAY(DécDim1)=1,IF(AND(YEAR(DécDim1+22)=AnnéeCalendrier,MONTH(DécDim1+22)=12),DécDim1+22,""),IF(AND(YEAR(DécDim1+29)=AnnéeCalendrier,MONTH(DécDim1+29)=12),DécDim1+29,""))</f>
        <v>47112</v>
      </c>
      <c r="S39" s="5">
        <f>IF(DAY(DécDim1)=1,IF(AND(YEAR(DécDim1+23)=AnnéeCalendrier,MONTH(DécDim1+23)=12),DécDim1+23,""),IF(AND(YEAR(DécDim1+30)=AnnéeCalendrier,MONTH(DécDim1+30)=12),DécDim1+30,""))</f>
        <v>47113</v>
      </c>
      <c r="T39" s="5">
        <f>IF(DAY(DécDim1)=1,IF(AND(YEAR(DécDim1+24)=AnnéeCalendrier,MONTH(DécDim1+24)=12),DécDim1+24,""),IF(AND(YEAR(DécDim1+31)=AnnéeCalendrier,MONTH(DécDim1+31)=12),DécDim1+31,""))</f>
        <v>47114</v>
      </c>
      <c r="U39" s="5">
        <f>IF(DAY(DécDim1)=1,IF(AND(YEAR(DécDim1+25)=AnnéeCalendrier,MONTH(DécDim1+25)=12),DécDim1+25,""),IF(AND(YEAR(DécDim1+32)=AnnéeCalendrier,MONTH(DécDim1+32)=12),DécDim1+32,""))</f>
        <v>47115</v>
      </c>
      <c r="V39" s="5">
        <f>IF(DAY(DécDim1)=1,IF(AND(YEAR(DécDim1+26)=AnnéeCalendrier,MONTH(DécDim1+26)=12),DécDim1+26,""),IF(AND(YEAR(DécDim1+33)=AnnéeCalendrier,MONTH(DécDim1+33)=12),DécDim1+33,""))</f>
        <v>47116</v>
      </c>
      <c r="W39" s="5">
        <f>IF(DAY(DécDim1)=1,IF(AND(YEAR(DécDim1+27)=AnnéeCalendrier,MONTH(DécDim1+27)=12),DécDim1+27,""),IF(AND(YEAR(DécDim1+34)=AnnéeCalendrier,MONTH(DécDim1+34)=12),DécDim1+34,""))</f>
        <v>47117</v>
      </c>
      <c r="X39" s="7">
        <f>IF(DAY(DécDim1)=1,IF(AND(YEAR(DécDim1+28)=AnnéeCalendrier,MONTH(DécDim1+28)=12),DécDim1+28,""),IF(AND(YEAR(DécDim1+35)=AnnéeCalendrier,MONTH(DécDim1+35)=12),DécDim1+35,""))</f>
        <v>47118</v>
      </c>
    </row>
    <row r="40" spans="1:24" ht="36" customHeight="1" x14ac:dyDescent="0.25">
      <c r="B40" s="8">
        <f>IF(DAY(OctDim1)=1,IF(AND(YEAR(OctDim1+29)=AnnéeCalendrier,MONTH(OctDim1+29)=10),OctDim1+29,""),IF(AND(YEAR(OctDim1+36)=AnnéeCalendrier,MONTH(OctDim1+36)=10),OctDim1+36,""))</f>
        <v>47056</v>
      </c>
      <c r="C40" s="9">
        <f>IF(DAY(OctDim1)=1,IF(AND(YEAR(OctDim1+30)=AnnéeCalendrier,MONTH(OctDim1+30)=10),OctDim1+30,""),IF(AND(YEAR(OctDim1+37)=AnnéeCalendrier,MONTH(OctDim1+37)=10),OctDim1+37,""))</f>
        <v>47057</v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 t="str">
        <f>IF(DAY(DécDim1)=1,IF(AND(YEAR(DécDim1+29)=AnnéeCalendrier,MONTH(DécDim1+29)=12),DécDim1+29,""),IF(AND(YEAR(DécDim1+36)=AnnéeCalendrier,MONTH(DécDim1+36)=12),DécDim1+36,""))</f>
        <v/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24:H24"/>
    <mergeCell ref="J24:P24"/>
    <mergeCell ref="R24:X24"/>
    <mergeCell ref="B33:H33"/>
    <mergeCell ref="J33:P33"/>
    <mergeCell ref="R33:X33"/>
    <mergeCell ref="B3:F3"/>
    <mergeCell ref="B6:H6"/>
    <mergeCell ref="J6:P6"/>
    <mergeCell ref="R6:X6"/>
    <mergeCell ref="B15:H15"/>
    <mergeCell ref="J15:P15"/>
    <mergeCell ref="R15:X15"/>
  </mergeCells>
  <conditionalFormatting sqref="B8:H13">
    <cfRule type="notContainsBlanks" dxfId="35" priority="1">
      <formula>LEN(TRIM(B8))&gt;0</formula>
    </cfRule>
  </conditionalFormatting>
  <conditionalFormatting sqref="B17:H22">
    <cfRule type="notContainsBlanks" dxfId="34" priority="4">
      <formula>LEN(TRIM(B17))&gt;0</formula>
    </cfRule>
  </conditionalFormatting>
  <conditionalFormatting sqref="B26:H31">
    <cfRule type="notContainsBlanks" dxfId="33" priority="7">
      <formula>LEN(TRIM(B26))&gt;0</formula>
    </cfRule>
  </conditionalFormatting>
  <conditionalFormatting sqref="B35:H40">
    <cfRule type="notContainsBlanks" dxfId="32" priority="10">
      <formula>LEN(TRIM(B35))&gt;0</formula>
    </cfRule>
  </conditionalFormatting>
  <conditionalFormatting sqref="J8:P13">
    <cfRule type="notContainsBlanks" dxfId="31" priority="2">
      <formula>LEN(TRIM(J8))&gt;0</formula>
    </cfRule>
  </conditionalFormatting>
  <conditionalFormatting sqref="J17:P22">
    <cfRule type="notContainsBlanks" dxfId="30" priority="5">
      <formula>LEN(TRIM(J17))&gt;0</formula>
    </cfRule>
  </conditionalFormatting>
  <conditionalFormatting sqref="J26:P31">
    <cfRule type="notContainsBlanks" dxfId="29" priority="8">
      <formula>LEN(TRIM(J26))&gt;0</formula>
    </cfRule>
  </conditionalFormatting>
  <conditionalFormatting sqref="J35:P40">
    <cfRule type="notContainsBlanks" dxfId="28" priority="11">
      <formula>LEN(TRIM(J35))&gt;0</formula>
    </cfRule>
  </conditionalFormatting>
  <conditionalFormatting sqref="R8:X13">
    <cfRule type="notContainsBlanks" dxfId="27" priority="3">
      <formula>LEN(TRIM(R8))&gt;0</formula>
    </cfRule>
  </conditionalFormatting>
  <conditionalFormatting sqref="R17:X22">
    <cfRule type="notContainsBlanks" dxfId="26" priority="6">
      <formula>LEN(TRIM(R17))&gt;0</formula>
    </cfRule>
  </conditionalFormatting>
  <conditionalFormatting sqref="R26:X31">
    <cfRule type="notContainsBlanks" dxfId="25" priority="9">
      <formula>LEN(TRIM(R26))&gt;0</formula>
    </cfRule>
  </conditionalFormatting>
  <conditionalFormatting sqref="R35:X40">
    <cfRule type="notContainsBlanks" dxfId="24" priority="12">
      <formula>LEN(TRIM(R35))&gt;0</formula>
    </cfRule>
  </conditionalFormatting>
  <dataValidations count="2">
    <dataValidation type="list" allowBlank="1" showInputMessage="1" showErrorMessage="1" prompt="Sélectionnez une année" sqref="B3:F3" xr:uid="{00000000-0002-0000-0B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B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wsTCalendar13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4">
        <v>2029</v>
      </c>
      <c r="C3" s="34"/>
      <c r="D3" s="34"/>
      <c r="E3" s="34"/>
      <c r="F3" s="34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35" t="s">
        <v>1</v>
      </c>
      <c r="C6" s="35"/>
      <c r="D6" s="35"/>
      <c r="E6" s="35"/>
      <c r="F6" s="35"/>
      <c r="G6" s="35"/>
      <c r="H6" s="35"/>
      <c r="J6" s="35" t="s">
        <v>12</v>
      </c>
      <c r="K6" s="35"/>
      <c r="L6" s="35"/>
      <c r="M6" s="35"/>
      <c r="N6" s="35"/>
      <c r="O6" s="35"/>
      <c r="P6" s="35"/>
      <c r="R6" s="35" t="s">
        <v>16</v>
      </c>
      <c r="S6" s="35"/>
      <c r="T6" s="35"/>
      <c r="U6" s="35"/>
      <c r="V6" s="35"/>
      <c r="W6" s="35"/>
      <c r="X6" s="35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>
        <f>IF(DAY(JanDim1)=1,"",IF(AND(YEAR(JanDim1+1)=AnnéeCalendrier,MONTH(JanDim1+1)=1),JanDim1+1,""))</f>
        <v>47119</v>
      </c>
      <c r="C8" s="5">
        <f>IF(DAY(JanDim1)=1,"",IF(AND(YEAR(JanDim1+2)=AnnéeCalendrier,MONTH(JanDim1+2)=1),JanDim1+2,""))</f>
        <v>47120</v>
      </c>
      <c r="D8" s="5">
        <f>IF(DAY(JanDim1)=1,"",IF(AND(YEAR(JanDim1+3)=AnnéeCalendrier,MONTH(JanDim1+3)=1),JanDim1+3,""))</f>
        <v>47121</v>
      </c>
      <c r="E8" s="5">
        <f>IF(DAY(JanDim1)=1,"",IF(AND(YEAR(JanDim1+4)=AnnéeCalendrier,MONTH(JanDim1+4)=1),JanDim1+4,""))</f>
        <v>47122</v>
      </c>
      <c r="F8" s="5">
        <f>IF(DAY(JanDim1)=1,"",IF(AND(YEAR(JanDim1+5)=AnnéeCalendrier,MONTH(JanDim1+5)=1),JanDim1+5,""))</f>
        <v>47123</v>
      </c>
      <c r="G8" s="5">
        <f>IF(DAY(JanDim1)=1,"",IF(AND(YEAR(JanDim1+6)=AnnéeCalendrier,MONTH(JanDim1+6)=1),JanDim1+6,""))</f>
        <v>47124</v>
      </c>
      <c r="H8" s="5">
        <f>IF(DAY(JanDim1)=1,IF(AND(YEAR(JanDim1)=AnnéeCalendrier,MONTH(JanDim1)=1),JanDim1,""),IF(AND(YEAR(JanDim1+7)=AnnéeCalendrier,MONTH(JanDim1+7)=1),JanDim1+7,""))</f>
        <v>47125</v>
      </c>
      <c r="I8" s="4"/>
      <c r="J8" s="5" t="str">
        <f>IF(DAY(FévDim1)=1,"",IF(AND(YEAR(FévDim1+1)=AnnéeCalendrier,MONTH(FévDim1+1)=2),FévDim1+1,""))</f>
        <v/>
      </c>
      <c r="K8" s="5" t="str">
        <f>IF(DAY(FévDim1)=1,"",IF(AND(YEAR(FévDim1+2)=AnnéeCalendrier,MONTH(FévDim1+2)=2),FévDim1+2,""))</f>
        <v/>
      </c>
      <c r="L8" s="5" t="str">
        <f>IF(DAY(FévDim1)=1,"",IF(AND(YEAR(FévDim1+3)=AnnéeCalendrier,MONTH(FévDim1+3)=2),FévDim1+3,""))</f>
        <v/>
      </c>
      <c r="M8" s="5">
        <f>IF(DAY(FévDim1)=1,"",IF(AND(YEAR(FévDim1+4)=AnnéeCalendrier,MONTH(FévDim1+4)=2),FévDim1+4,""))</f>
        <v>47150</v>
      </c>
      <c r="N8" s="5">
        <f>IF(DAY(FévDim1)=1,"",IF(AND(YEAR(FévDim1+5)=AnnéeCalendrier,MONTH(FévDim1+5)=2),FévDim1+5,""))</f>
        <v>47151</v>
      </c>
      <c r="O8" s="5">
        <f>IF(DAY(FévDim1)=1,"",IF(AND(YEAR(FévDim1+6)=AnnéeCalendrier,MONTH(FévDim1+6)=2),FévDim1+6,""))</f>
        <v>47152</v>
      </c>
      <c r="P8" s="5">
        <f>IF(DAY(FévDim1)=1,IF(AND(YEAR(FévDim1)=AnnéeCalendrier,MONTH(FévDim1)=2),FévDim1,""),IF(AND(YEAR(FévDim1+7)=AnnéeCalendrier,MONTH(FévDim1+7)=2),FévDim1+7,""))</f>
        <v>47153</v>
      </c>
      <c r="Q8" s="4"/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 t="str">
        <f>IF(DAY(MarDim1)=1,"",IF(AND(YEAR(MarDim1+3)=AnnéeCalendrier,MONTH(MarDim1+3)=3),MarDim1+3,""))</f>
        <v/>
      </c>
      <c r="U8" s="5">
        <f>IF(DAY(MarDim1)=1,"",IF(AND(YEAR(MarDim1+4)=AnnéeCalendrier,MONTH(MarDim1+4)=3),MarDim1+4,""))</f>
        <v>47178</v>
      </c>
      <c r="V8" s="5">
        <f>IF(DAY(MarDim1)=1,"",IF(AND(YEAR(MarDim1+5)=AnnéeCalendrier,MONTH(MarDim1+5)=3),MarDim1+5,""))</f>
        <v>47179</v>
      </c>
      <c r="W8" s="5">
        <f>IF(DAY(MarDim1)=1,"",IF(AND(YEAR(MarDim1+6)=AnnéeCalendrier,MONTH(MarDim1+6)=3),MarDim1+6,""))</f>
        <v>47180</v>
      </c>
      <c r="X8" s="5">
        <f>IF(DAY(MarDim1)=1,IF(AND(YEAR(MarDim1)=AnnéeCalendrier,MONTH(MarDim1)=3),MarDim1,""),IF(AND(YEAR(MarDim1+7)=AnnéeCalendrier,MONTH(MarDim1+7)=3),MarDim1+7,""))</f>
        <v>47181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47126</v>
      </c>
      <c r="C9" s="5">
        <f>IF(DAY(JanDim1)=1,IF(AND(YEAR(JanDim1+2)=AnnéeCalendrier,MONTH(JanDim1+2)=1),JanDim1+2,""),IF(AND(YEAR(JanDim1+9)=AnnéeCalendrier,MONTH(JanDim1+9)=1),JanDim1+9,""))</f>
        <v>47127</v>
      </c>
      <c r="D9" s="5">
        <f>IF(DAY(JanDim1)=1,IF(AND(YEAR(JanDim1+3)=AnnéeCalendrier,MONTH(JanDim1+3)=1),JanDim1+3,""),IF(AND(YEAR(JanDim1+10)=AnnéeCalendrier,MONTH(JanDim1+10)=1),JanDim1+10,""))</f>
        <v>47128</v>
      </c>
      <c r="E9" s="5">
        <f>IF(DAY(JanDim1)=1,IF(AND(YEAR(JanDim1+4)=AnnéeCalendrier,MONTH(JanDim1+4)=1),JanDim1+4,""),IF(AND(YEAR(JanDim1+11)=AnnéeCalendrier,MONTH(JanDim1+11)=1),JanDim1+11,""))</f>
        <v>47129</v>
      </c>
      <c r="F9" s="5">
        <f>IF(DAY(JanDim1)=1,IF(AND(YEAR(JanDim1+5)=AnnéeCalendrier,MONTH(JanDim1+5)=1),JanDim1+5,""),IF(AND(YEAR(JanDim1+12)=AnnéeCalendrier,MONTH(JanDim1+12)=1),JanDim1+12,""))</f>
        <v>47130</v>
      </c>
      <c r="G9" s="5">
        <f>IF(DAY(JanDim1)=1,IF(AND(YEAR(JanDim1+6)=AnnéeCalendrier,MONTH(JanDim1+6)=1),JanDim1+6,""),IF(AND(YEAR(JanDim1+13)=AnnéeCalendrier,MONTH(JanDim1+13)=1),JanDim1+13,""))</f>
        <v>47131</v>
      </c>
      <c r="H9" s="5">
        <f>IF(DAY(JanDim1)=1,IF(AND(YEAR(JanDim1+7)=AnnéeCalendrier,MONTH(JanDim1+7)=1),JanDim1+7,""),IF(AND(YEAR(JanDim1+14)=AnnéeCalendrier,MONTH(JanDim1+14)=1),JanDim1+14,""))</f>
        <v>47132</v>
      </c>
      <c r="I9" s="4"/>
      <c r="J9" s="5">
        <f>IF(DAY(FévDim1)=1,IF(AND(YEAR(FévDim1+1)=AnnéeCalendrier,MONTH(FévDim1+1)=2),FévDim1+1,""),IF(AND(YEAR(FévDim1+8)=AnnéeCalendrier,MONTH(FévDim1+8)=2),FévDim1+8,""))</f>
        <v>47154</v>
      </c>
      <c r="K9" s="5">
        <f>IF(DAY(FévDim1)=1,IF(AND(YEAR(FévDim1+2)=AnnéeCalendrier,MONTH(FévDim1+2)=2),FévDim1+2,""),IF(AND(YEAR(FévDim1+9)=AnnéeCalendrier,MONTH(FévDim1+9)=2),FévDim1+9,""))</f>
        <v>47155</v>
      </c>
      <c r="L9" s="5">
        <f>IF(DAY(FévDim1)=1,IF(AND(YEAR(FévDim1+3)=AnnéeCalendrier,MONTH(FévDim1+3)=2),FévDim1+3,""),IF(AND(YEAR(FévDim1+10)=AnnéeCalendrier,MONTH(FévDim1+10)=2),FévDim1+10,""))</f>
        <v>47156</v>
      </c>
      <c r="M9" s="5">
        <f>IF(DAY(FévDim1)=1,IF(AND(YEAR(FévDim1+4)=AnnéeCalendrier,MONTH(FévDim1+4)=2),FévDim1+4,""),IF(AND(YEAR(FévDim1+11)=AnnéeCalendrier,MONTH(FévDim1+11)=2),FévDim1+11,""))</f>
        <v>47157</v>
      </c>
      <c r="N9" s="5">
        <f>IF(DAY(FévDim1)=1,IF(AND(YEAR(FévDim1+5)=AnnéeCalendrier,MONTH(FévDim1+5)=2),FévDim1+5,""),IF(AND(YEAR(FévDim1+12)=AnnéeCalendrier,MONTH(FévDim1+12)=2),FévDim1+12,""))</f>
        <v>47158</v>
      </c>
      <c r="O9" s="5">
        <f>IF(DAY(FévDim1)=1,IF(AND(YEAR(FévDim1+6)=AnnéeCalendrier,MONTH(FévDim1+6)=2),FévDim1+6,""),IF(AND(YEAR(FévDim1+13)=AnnéeCalendrier,MONTH(FévDim1+13)=2),FévDim1+13,""))</f>
        <v>47159</v>
      </c>
      <c r="P9" s="5">
        <f>IF(DAY(FévDim1)=1,IF(AND(YEAR(FévDim1+7)=AnnéeCalendrier,MONTH(FévDim1+7)=2),FévDim1+7,""),IF(AND(YEAR(FévDim1+14)=AnnéeCalendrier,MONTH(FévDim1+14)=2),FévDim1+14,""))</f>
        <v>47160</v>
      </c>
      <c r="Q9" s="4"/>
      <c r="R9" s="5">
        <f>IF(DAY(MarDim1)=1,IF(AND(YEAR(MarDim1+1)=AnnéeCalendrier,MONTH(MarDim1+1)=3),MarDim1+1,""),IF(AND(YEAR(MarDim1+8)=AnnéeCalendrier,MONTH(MarDim1+8)=3),MarDim1+8,""))</f>
        <v>47182</v>
      </c>
      <c r="S9" s="5">
        <f>IF(DAY(MarDim1)=1,IF(AND(YEAR(MarDim1+2)=AnnéeCalendrier,MONTH(MarDim1+2)=3),MarDim1+2,""),IF(AND(YEAR(MarDim1+9)=AnnéeCalendrier,MONTH(MarDim1+9)=3),MarDim1+9,""))</f>
        <v>47183</v>
      </c>
      <c r="T9" s="5">
        <f>IF(DAY(MarDim1)=1,IF(AND(YEAR(MarDim1+3)=AnnéeCalendrier,MONTH(MarDim1+3)=3),MarDim1+3,""),IF(AND(YEAR(MarDim1+10)=AnnéeCalendrier,MONTH(MarDim1+10)=3),MarDim1+10,""))</f>
        <v>47184</v>
      </c>
      <c r="U9" s="5">
        <f>IF(DAY(MarDim1)=1,IF(AND(YEAR(MarDim1+4)=AnnéeCalendrier,MONTH(MarDim1+4)=3),MarDim1+4,""),IF(AND(YEAR(MarDim1+11)=AnnéeCalendrier,MONTH(MarDim1+11)=3),MarDim1+11,""))</f>
        <v>47185</v>
      </c>
      <c r="V9" s="5">
        <f>IF(DAY(MarDim1)=1,IF(AND(YEAR(MarDim1+5)=AnnéeCalendrier,MONTH(MarDim1+5)=3),MarDim1+5,""),IF(AND(YEAR(MarDim1+12)=AnnéeCalendrier,MONTH(MarDim1+12)=3),MarDim1+12,""))</f>
        <v>47186</v>
      </c>
      <c r="W9" s="5">
        <f>IF(DAY(MarDim1)=1,IF(AND(YEAR(MarDim1+6)=AnnéeCalendrier,MONTH(MarDim1+6)=3),MarDim1+6,""),IF(AND(YEAR(MarDim1+13)=AnnéeCalendrier,MONTH(MarDim1+13)=3),MarDim1+13,""))</f>
        <v>47187</v>
      </c>
      <c r="X9" s="5">
        <f>IF(DAY(MarDim1)=1,IF(AND(YEAR(MarDim1+7)=AnnéeCalendrier,MONTH(MarDim1+7)=3),MarDim1+7,""),IF(AND(YEAR(MarDim1+14)=AnnéeCalendrier,MONTH(MarDim1+14)=3),MarDim1+14,""))</f>
        <v>47188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47133</v>
      </c>
      <c r="C10" s="5">
        <f>IF(DAY(JanDim1)=1,IF(AND(YEAR(JanDim1+9)=AnnéeCalendrier,MONTH(JanDim1+9)=1),JanDim1+9,""),IF(AND(YEAR(JanDim1+16)=AnnéeCalendrier,MONTH(JanDim1+16)=1),JanDim1+16,""))</f>
        <v>47134</v>
      </c>
      <c r="D10" s="5">
        <f>IF(DAY(JanDim1)=1,IF(AND(YEAR(JanDim1+10)=AnnéeCalendrier,MONTH(JanDim1+10)=1),JanDim1+10,""),IF(AND(YEAR(JanDim1+17)=AnnéeCalendrier,MONTH(JanDim1+17)=1),JanDim1+17,""))</f>
        <v>47135</v>
      </c>
      <c r="E10" s="5">
        <f>IF(DAY(JanDim1)=1,IF(AND(YEAR(JanDim1+11)=AnnéeCalendrier,MONTH(JanDim1+11)=1),JanDim1+11,""),IF(AND(YEAR(JanDim1+18)=AnnéeCalendrier,MONTH(JanDim1+18)=1),JanDim1+18,""))</f>
        <v>47136</v>
      </c>
      <c r="F10" s="5">
        <f>IF(DAY(JanDim1)=1,IF(AND(YEAR(JanDim1+12)=AnnéeCalendrier,MONTH(JanDim1+12)=1),JanDim1+12,""),IF(AND(YEAR(JanDim1+19)=AnnéeCalendrier,MONTH(JanDim1+19)=1),JanDim1+19,""))</f>
        <v>47137</v>
      </c>
      <c r="G10" s="5">
        <f>IF(DAY(JanDim1)=1,IF(AND(YEAR(JanDim1+13)=AnnéeCalendrier,MONTH(JanDim1+13)=1),JanDim1+13,""),IF(AND(YEAR(JanDim1+20)=AnnéeCalendrier,MONTH(JanDim1+20)=1),JanDim1+20,""))</f>
        <v>47138</v>
      </c>
      <c r="H10" s="5">
        <f>IF(DAY(JanDim1)=1,IF(AND(YEAR(JanDim1+14)=AnnéeCalendrier,MONTH(JanDim1+14)=1),JanDim1+14,""),IF(AND(YEAR(JanDim1+21)=AnnéeCalendrier,MONTH(JanDim1+21)=1),JanDim1+21,""))</f>
        <v>47139</v>
      </c>
      <c r="I10" s="4"/>
      <c r="J10" s="5">
        <f>IF(DAY(FévDim1)=1,IF(AND(YEAR(FévDim1+8)=AnnéeCalendrier,MONTH(FévDim1+8)=2),FévDim1+8,""),IF(AND(YEAR(FévDim1+15)=AnnéeCalendrier,MONTH(FévDim1+15)=2),FévDim1+15,""))</f>
        <v>47161</v>
      </c>
      <c r="K10" s="5">
        <f>IF(DAY(FévDim1)=1,IF(AND(YEAR(FévDim1+9)=AnnéeCalendrier,MONTH(FévDim1+9)=2),FévDim1+9,""),IF(AND(YEAR(FévDim1+16)=AnnéeCalendrier,MONTH(FévDim1+16)=2),FévDim1+16,""))</f>
        <v>47162</v>
      </c>
      <c r="L10" s="5">
        <f>IF(DAY(FévDim1)=1,IF(AND(YEAR(FévDim1+10)=AnnéeCalendrier,MONTH(FévDim1+10)=2),FévDim1+10,""),IF(AND(YEAR(FévDim1+17)=AnnéeCalendrier,MONTH(FévDim1+17)=2),FévDim1+17,""))</f>
        <v>47163</v>
      </c>
      <c r="M10" s="5">
        <f>IF(DAY(FévDim1)=1,IF(AND(YEAR(FévDim1+11)=AnnéeCalendrier,MONTH(FévDim1+11)=2),FévDim1+11,""),IF(AND(YEAR(FévDim1+18)=AnnéeCalendrier,MONTH(FévDim1+18)=2),FévDim1+18,""))</f>
        <v>47164</v>
      </c>
      <c r="N10" s="5">
        <f>IF(DAY(FévDim1)=1,IF(AND(YEAR(FévDim1+12)=AnnéeCalendrier,MONTH(FévDim1+12)=2),FévDim1+12,""),IF(AND(YEAR(FévDim1+19)=AnnéeCalendrier,MONTH(FévDim1+19)=2),FévDim1+19,""))</f>
        <v>47165</v>
      </c>
      <c r="O10" s="5">
        <f>IF(DAY(FévDim1)=1,IF(AND(YEAR(FévDim1+13)=AnnéeCalendrier,MONTH(FévDim1+13)=2),FévDim1+13,""),IF(AND(YEAR(FévDim1+20)=AnnéeCalendrier,MONTH(FévDim1+20)=2),FévDim1+20,""))</f>
        <v>47166</v>
      </c>
      <c r="P10" s="5">
        <f>IF(DAY(FévDim1)=1,IF(AND(YEAR(FévDim1+14)=AnnéeCalendrier,MONTH(FévDim1+14)=2),FévDim1+14,""),IF(AND(YEAR(FévDim1+21)=AnnéeCalendrier,MONTH(FévDim1+21)=2),FévDim1+21,""))</f>
        <v>47167</v>
      </c>
      <c r="Q10" s="4"/>
      <c r="R10" s="5">
        <f>IF(DAY(MarDim1)=1,IF(AND(YEAR(MarDim1+8)=AnnéeCalendrier,MONTH(MarDim1+8)=3),MarDim1+8,""),IF(AND(YEAR(MarDim1+15)=AnnéeCalendrier,MONTH(MarDim1+15)=3),MarDim1+15,""))</f>
        <v>47189</v>
      </c>
      <c r="S10" s="5">
        <f>IF(DAY(MarDim1)=1,IF(AND(YEAR(MarDim1+9)=AnnéeCalendrier,MONTH(MarDim1+9)=3),MarDim1+9,""),IF(AND(YEAR(MarDim1+16)=AnnéeCalendrier,MONTH(MarDim1+16)=3),MarDim1+16,""))</f>
        <v>47190</v>
      </c>
      <c r="T10" s="5">
        <f>IF(DAY(MarDim1)=1,IF(AND(YEAR(MarDim1+10)=AnnéeCalendrier,MONTH(MarDim1+10)=3),MarDim1+10,""),IF(AND(YEAR(MarDim1+17)=AnnéeCalendrier,MONTH(MarDim1+17)=3),MarDim1+17,""))</f>
        <v>47191</v>
      </c>
      <c r="U10" s="5">
        <f>IF(DAY(MarDim1)=1,IF(AND(YEAR(MarDim1+11)=AnnéeCalendrier,MONTH(MarDim1+11)=3),MarDim1+11,""),IF(AND(YEAR(MarDim1+18)=AnnéeCalendrier,MONTH(MarDim1+18)=3),MarDim1+18,""))</f>
        <v>47192</v>
      </c>
      <c r="V10" s="5">
        <f>IF(DAY(MarDim1)=1,IF(AND(YEAR(MarDim1+12)=AnnéeCalendrier,MONTH(MarDim1+12)=3),MarDim1+12,""),IF(AND(YEAR(MarDim1+19)=AnnéeCalendrier,MONTH(MarDim1+19)=3),MarDim1+19,""))</f>
        <v>47193</v>
      </c>
      <c r="W10" s="5">
        <f>IF(DAY(MarDim1)=1,IF(AND(YEAR(MarDim1+13)=AnnéeCalendrier,MONTH(MarDim1+13)=3),MarDim1+13,""),IF(AND(YEAR(MarDim1+20)=AnnéeCalendrier,MONTH(MarDim1+20)=3),MarDim1+20,""))</f>
        <v>47194</v>
      </c>
      <c r="X10" s="5">
        <f>IF(DAY(MarDim1)=1,IF(AND(YEAR(MarDim1+14)=AnnéeCalendrier,MONTH(MarDim1+14)=3),MarDim1+14,""),IF(AND(YEAR(MarDim1+21)=AnnéeCalendrier,MONTH(MarDim1+21)=3),MarDim1+21,""))</f>
        <v>47195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47140</v>
      </c>
      <c r="C11" s="5">
        <f>IF(DAY(JanDim1)=1,IF(AND(YEAR(JanDim1+16)=AnnéeCalendrier,MONTH(JanDim1+16)=1),JanDim1+16,""),IF(AND(YEAR(JanDim1+23)=AnnéeCalendrier,MONTH(JanDim1+23)=1),JanDim1+23,""))</f>
        <v>47141</v>
      </c>
      <c r="D11" s="5">
        <f>IF(DAY(JanDim1)=1,IF(AND(YEAR(JanDim1+17)=AnnéeCalendrier,MONTH(JanDim1+17)=1),JanDim1+17,""),IF(AND(YEAR(JanDim1+24)=AnnéeCalendrier,MONTH(JanDim1+24)=1),JanDim1+24,""))</f>
        <v>47142</v>
      </c>
      <c r="E11" s="5">
        <f>IF(DAY(JanDim1)=1,IF(AND(YEAR(JanDim1+18)=AnnéeCalendrier,MONTH(JanDim1+18)=1),JanDim1+18,""),IF(AND(YEAR(JanDim1+25)=AnnéeCalendrier,MONTH(JanDim1+25)=1),JanDim1+25,""))</f>
        <v>47143</v>
      </c>
      <c r="F11" s="5">
        <f>IF(DAY(JanDim1)=1,IF(AND(YEAR(JanDim1+19)=AnnéeCalendrier,MONTH(JanDim1+19)=1),JanDim1+19,""),IF(AND(YEAR(JanDim1+26)=AnnéeCalendrier,MONTH(JanDim1+26)=1),JanDim1+26,""))</f>
        <v>47144</v>
      </c>
      <c r="G11" s="5">
        <f>IF(DAY(JanDim1)=1,IF(AND(YEAR(JanDim1+20)=AnnéeCalendrier,MONTH(JanDim1+20)=1),JanDim1+20,""),IF(AND(YEAR(JanDim1+27)=AnnéeCalendrier,MONTH(JanDim1+27)=1),JanDim1+27,""))</f>
        <v>47145</v>
      </c>
      <c r="H11" s="5">
        <f>IF(DAY(JanDim1)=1,IF(AND(YEAR(JanDim1+21)=AnnéeCalendrier,MONTH(JanDim1+21)=1),JanDim1+21,""),IF(AND(YEAR(JanDim1+28)=AnnéeCalendrier,MONTH(JanDim1+28)=1),JanDim1+28,""))</f>
        <v>47146</v>
      </c>
      <c r="I11" s="4"/>
      <c r="J11" s="5">
        <f>IF(DAY(FévDim1)=1,IF(AND(YEAR(FévDim1+15)=AnnéeCalendrier,MONTH(FévDim1+15)=2),FévDim1+15,""),IF(AND(YEAR(FévDim1+22)=AnnéeCalendrier,MONTH(FévDim1+22)=2),FévDim1+22,""))</f>
        <v>47168</v>
      </c>
      <c r="K11" s="5">
        <f>IF(DAY(FévDim1)=1,IF(AND(YEAR(FévDim1+16)=AnnéeCalendrier,MONTH(FévDim1+16)=2),FévDim1+16,""),IF(AND(YEAR(FévDim1+23)=AnnéeCalendrier,MONTH(FévDim1+23)=2),FévDim1+23,""))</f>
        <v>47169</v>
      </c>
      <c r="L11" s="5">
        <f>IF(DAY(FévDim1)=1,IF(AND(YEAR(FévDim1+17)=AnnéeCalendrier,MONTH(FévDim1+17)=2),FévDim1+17,""),IF(AND(YEAR(FévDim1+24)=AnnéeCalendrier,MONTH(FévDim1+24)=2),FévDim1+24,""))</f>
        <v>47170</v>
      </c>
      <c r="M11" s="5">
        <f>IF(DAY(FévDim1)=1,IF(AND(YEAR(FévDim1+18)=AnnéeCalendrier,MONTH(FévDim1+18)=2),FévDim1+18,""),IF(AND(YEAR(FévDim1+25)=AnnéeCalendrier,MONTH(FévDim1+25)=2),FévDim1+25,""))</f>
        <v>47171</v>
      </c>
      <c r="N11" s="5">
        <f>IF(DAY(FévDim1)=1,IF(AND(YEAR(FévDim1+19)=AnnéeCalendrier,MONTH(FévDim1+19)=2),FévDim1+19,""),IF(AND(YEAR(FévDim1+26)=AnnéeCalendrier,MONTH(FévDim1+26)=2),FévDim1+26,""))</f>
        <v>47172</v>
      </c>
      <c r="O11" s="5">
        <f>IF(DAY(FévDim1)=1,IF(AND(YEAR(FévDim1+20)=AnnéeCalendrier,MONTH(FévDim1+20)=2),FévDim1+20,""),IF(AND(YEAR(FévDim1+27)=AnnéeCalendrier,MONTH(FévDim1+27)=2),FévDim1+27,""))</f>
        <v>47173</v>
      </c>
      <c r="P11" s="5">
        <f>IF(DAY(FévDim1)=1,IF(AND(YEAR(FévDim1+21)=AnnéeCalendrier,MONTH(FévDim1+21)=2),FévDim1+21,""),IF(AND(YEAR(FévDim1+28)=AnnéeCalendrier,MONTH(FévDim1+28)=2),FévDim1+28,""))</f>
        <v>47174</v>
      </c>
      <c r="Q11" s="4"/>
      <c r="R11" s="5">
        <f>IF(DAY(MarDim1)=1,IF(AND(YEAR(MarDim1+15)=AnnéeCalendrier,MONTH(MarDim1+15)=3),MarDim1+15,""),IF(AND(YEAR(MarDim1+22)=AnnéeCalendrier,MONTH(MarDim1+22)=3),MarDim1+22,""))</f>
        <v>47196</v>
      </c>
      <c r="S11" s="5">
        <f>IF(DAY(MarDim1)=1,IF(AND(YEAR(MarDim1+16)=AnnéeCalendrier,MONTH(MarDim1+16)=3),MarDim1+16,""),IF(AND(YEAR(MarDim1+23)=AnnéeCalendrier,MONTH(MarDim1+23)=3),MarDim1+23,""))</f>
        <v>47197</v>
      </c>
      <c r="T11" s="5">
        <f>IF(DAY(MarDim1)=1,IF(AND(YEAR(MarDim1+17)=AnnéeCalendrier,MONTH(MarDim1+17)=3),MarDim1+17,""),IF(AND(YEAR(MarDim1+24)=AnnéeCalendrier,MONTH(MarDim1+24)=3),MarDim1+24,""))</f>
        <v>47198</v>
      </c>
      <c r="U11" s="5">
        <f>IF(DAY(MarDim1)=1,IF(AND(YEAR(MarDim1+18)=AnnéeCalendrier,MONTH(MarDim1+18)=3),MarDim1+18,""),IF(AND(YEAR(MarDim1+25)=AnnéeCalendrier,MONTH(MarDim1+25)=3),MarDim1+25,""))</f>
        <v>47199</v>
      </c>
      <c r="V11" s="5">
        <f>IF(DAY(MarDim1)=1,IF(AND(YEAR(MarDim1+19)=AnnéeCalendrier,MONTH(MarDim1+19)=3),MarDim1+19,""),IF(AND(YEAR(MarDim1+26)=AnnéeCalendrier,MONTH(MarDim1+26)=3),MarDim1+26,""))</f>
        <v>47200</v>
      </c>
      <c r="W11" s="5">
        <f>IF(DAY(MarDim1)=1,IF(AND(YEAR(MarDim1+20)=AnnéeCalendrier,MONTH(MarDim1+20)=3),MarDim1+20,""),IF(AND(YEAR(MarDim1+27)=AnnéeCalendrier,MONTH(MarDim1+27)=3),MarDim1+27,""))</f>
        <v>47201</v>
      </c>
      <c r="X11" s="5">
        <f>IF(DAY(MarDim1)=1,IF(AND(YEAR(MarDim1+21)=AnnéeCalendrier,MONTH(MarDim1+21)=3),MarDim1+21,""),IF(AND(YEAR(MarDim1+28)=AnnéeCalendrier,MONTH(MarDim1+28)=3),MarDim1+28,""))</f>
        <v>47202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47147</v>
      </c>
      <c r="C12" s="5">
        <f>IF(DAY(JanDim1)=1,IF(AND(YEAR(JanDim1+23)=AnnéeCalendrier,MONTH(JanDim1+23)=1),JanDim1+23,""),IF(AND(YEAR(JanDim1+30)=AnnéeCalendrier,MONTH(JanDim1+30)=1),JanDim1+30,""))</f>
        <v>47148</v>
      </c>
      <c r="D12" s="5">
        <f>IF(DAY(JanDim1)=1,IF(AND(YEAR(JanDim1+24)=AnnéeCalendrier,MONTH(JanDim1+24)=1),JanDim1+24,""),IF(AND(YEAR(JanDim1+31)=AnnéeCalendrier,MONTH(JanDim1+31)=1),JanDim1+31,""))</f>
        <v>47149</v>
      </c>
      <c r="E12" s="5" t="str">
        <f>IF(DAY(JanDim1)=1,IF(AND(YEAR(JanDim1+25)=AnnéeCalendrier,MONTH(JanDim1+25)=1),JanDim1+25,""),IF(AND(YEAR(JanDim1+32)=AnnéeCalendrier,MONTH(JanDim1+32)=1),JanDim1+32,""))</f>
        <v/>
      </c>
      <c r="F12" s="5" t="str">
        <f>IF(DAY(JanDim1)=1,IF(AND(YEAR(JanDim1+26)=AnnéeCalendrier,MONTH(JanDim1+26)=1),JanDim1+26,""),IF(AND(YEAR(JanDim1+33)=AnnéeCalendrier,MONTH(JanDim1+33)=1),JanDim1+33,""))</f>
        <v/>
      </c>
      <c r="G12" s="5" t="str">
        <f>IF(DAY(JanDim1)=1,IF(AND(YEAR(JanDim1+27)=AnnéeCalendrier,MONTH(JanDim1+27)=1),JanDim1+27,""),IF(AND(YEAR(JanDim1+34)=AnnéeCalendrier,MONTH(JanDim1+34)=1),JanDim1+34,""))</f>
        <v/>
      </c>
      <c r="H12" s="5" t="str">
        <f>IF(DAY(JanDim1)=1,IF(AND(YEAR(JanDim1+28)=AnnéeCalendrier,MONTH(JanDim1+28)=1),JanDim1+28,""),IF(AND(YEAR(JanDim1+35)=AnnéeCalendrier,MONTH(JanDim1+35)=1),JanDim1+35,""))</f>
        <v/>
      </c>
      <c r="I12" s="4"/>
      <c r="J12" s="5">
        <f>IF(DAY(FévDim1)=1,IF(AND(YEAR(FévDim1+22)=AnnéeCalendrier,MONTH(FévDim1+22)=2),FévDim1+22,""),IF(AND(YEAR(FévDim1+29)=AnnéeCalendrier,MONTH(FévDim1+29)=2),FévDim1+29,""))</f>
        <v>47175</v>
      </c>
      <c r="K12" s="5">
        <f>IF(DAY(FévDim1)=1,IF(AND(YEAR(FévDim1+23)=AnnéeCalendrier,MONTH(FévDim1+23)=2),FévDim1+23,""),IF(AND(YEAR(FévDim1+30)=AnnéeCalendrier,MONTH(FévDim1+30)=2),FévDim1+30,""))</f>
        <v>47176</v>
      </c>
      <c r="L12" s="5">
        <f>IF(DAY(FévDim1)=1,IF(AND(YEAR(FévDim1+24)=AnnéeCalendrier,MONTH(FévDim1+24)=2),FévDim1+24,""),IF(AND(YEAR(FévDim1+31)=AnnéeCalendrier,MONTH(FévDim1+31)=2),FévDim1+31,""))</f>
        <v>47177</v>
      </c>
      <c r="M12" s="5" t="str">
        <f>IF(DAY(FévDim1)=1,IF(AND(YEAR(FévDim1+25)=AnnéeCalendrier,MONTH(FévDim1+25)=2),FévDim1+25,""),IF(AND(YEAR(FévDim1+32)=AnnéeCalendrier,MONTH(FévDim1+32)=2),FévDim1+32,""))</f>
        <v/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47203</v>
      </c>
      <c r="S12" s="5">
        <f>IF(DAY(MarDim1)=1,IF(AND(YEAR(MarDim1+23)=AnnéeCalendrier,MONTH(MarDim1+23)=3),MarDim1+23,""),IF(AND(YEAR(MarDim1+30)=AnnéeCalendrier,MONTH(MarDim1+30)=3),MarDim1+30,""))</f>
        <v>47204</v>
      </c>
      <c r="T12" s="5">
        <f>IF(DAY(MarDim1)=1,IF(AND(YEAR(MarDim1+24)=AnnéeCalendrier,MONTH(MarDim1+24)=3),MarDim1+24,""),IF(AND(YEAR(MarDim1+31)=AnnéeCalendrier,MONTH(MarDim1+31)=3),MarDim1+31,""))</f>
        <v>47205</v>
      </c>
      <c r="U12" s="5">
        <f>IF(DAY(MarDim1)=1,IF(AND(YEAR(MarDim1+25)=AnnéeCalendrier,MONTH(MarDim1+25)=3),MarDim1+25,""),IF(AND(YEAR(MarDim1+32)=AnnéeCalendrier,MONTH(MarDim1+32)=3),MarDim1+32,""))</f>
        <v>47206</v>
      </c>
      <c r="V12" s="5">
        <f>IF(DAY(MarDim1)=1,IF(AND(YEAR(MarDim1+26)=AnnéeCalendrier,MONTH(MarDim1+26)=3),MarDim1+26,""),IF(AND(YEAR(MarDim1+33)=AnnéeCalendrier,MONTH(MarDim1+33)=3),MarDim1+33,""))</f>
        <v>47207</v>
      </c>
      <c r="W12" s="5">
        <f>IF(DAY(MarDim1)=1,IF(AND(YEAR(MarDim1+27)=AnnéeCalendrier,MONTH(MarDim1+27)=3),MarDim1+27,""),IF(AND(YEAR(MarDim1+34)=AnnéeCalendrier,MONTH(MarDim1+34)=3),MarDim1+34,""))</f>
        <v>47208</v>
      </c>
      <c r="X12" s="5" t="str">
        <f>IF(DAY(MarDim1)=1,IF(AND(YEAR(MarDim1+28)=AnnéeCalendrier,MONTH(MarDim1+28)=3),MarDim1+28,""),IF(AND(YEAR(MarDim1+35)=AnnéeCalendrier,MONTH(MarDim1+35)=3),MarDim1+35,""))</f>
        <v/>
      </c>
    </row>
    <row r="13" spans="1:29" ht="36" customHeight="1" x14ac:dyDescent="0.25">
      <c r="B13" s="5" t="str">
        <f>IF(DAY(JanDim1)=1,IF(AND(YEAR(JanDim1+29)=AnnéeCalendrier,MONTH(JanDim1+29)=1),JanDim1+29,""),IF(AND(YEAR(JanDim1+36)=AnnéeCalendrier,MONTH(JanDim1+36)=1),JanDim1+36,""))</f>
        <v/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35" t="s">
        <v>3</v>
      </c>
      <c r="C15" s="35"/>
      <c r="D15" s="35"/>
      <c r="E15" s="35"/>
      <c r="F15" s="35"/>
      <c r="G15" s="35"/>
      <c r="H15" s="35"/>
      <c r="J15" s="35" t="s">
        <v>13</v>
      </c>
      <c r="K15" s="35"/>
      <c r="L15" s="35"/>
      <c r="M15" s="35"/>
      <c r="N15" s="35"/>
      <c r="O15" s="35"/>
      <c r="P15" s="35"/>
      <c r="R15" s="35" t="s">
        <v>17</v>
      </c>
      <c r="S15" s="35"/>
      <c r="T15" s="35"/>
      <c r="U15" s="35"/>
      <c r="V15" s="35"/>
      <c r="W15" s="35"/>
      <c r="X15" s="35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 t="str">
        <f>IF(DAY(AvrDim1)=1,"",IF(AND(YEAR(AvrDim1+2)=AnnéeCalendrier,MONTH(AvrDim1+2)=4),AvrDim1+2,""))</f>
        <v/>
      </c>
      <c r="D17" s="5" t="str">
        <f>IF(DAY(AvrDim1)=1,"",IF(AND(YEAR(AvrDim1+3)=AnnéeCalendrier,MONTH(AvrDim1+3)=4),AvrDim1+3,""))</f>
        <v/>
      </c>
      <c r="E17" s="5" t="str">
        <f>IF(DAY(AvrDim1)=1,"",IF(AND(YEAR(AvrDim1+4)=AnnéeCalendrier,MONTH(AvrDim1+4)=4),AvrDim1+4,""))</f>
        <v/>
      </c>
      <c r="F17" s="5" t="str">
        <f>IF(DAY(AvrDim1)=1,"",IF(AND(YEAR(AvrDim1+5)=AnnéeCalendrier,MONTH(AvrDim1+5)=4),AvrDim1+5,""))</f>
        <v/>
      </c>
      <c r="G17" s="5" t="str">
        <f>IF(DAY(AvrDim1)=1,"",IF(AND(YEAR(AvrDim1+6)=AnnéeCalendrier,MONTH(AvrDim1+6)=4),AvrDim1+6,""))</f>
        <v/>
      </c>
      <c r="H17" s="7">
        <f>IF(DAY(AvrDim1)=1,IF(AND(YEAR(AvrDim1)=AnnéeCalendrier,MONTH(AvrDim1)=4),AvrDim1,""),IF(AND(YEAR(AvrDim1+7)=AnnéeCalendrier,MONTH(AvrDim1+7)=4),AvrDim1+7,""))</f>
        <v>47209</v>
      </c>
      <c r="I17" s="4"/>
      <c r="J17" s="6" t="str">
        <f>IF(DAY(MaiDim1)=1,"",IF(AND(YEAR(MaiDim1+1)=AnnéeCalendrier,MONTH(MaiDim1+1)=5),MaiDim1+1,""))</f>
        <v/>
      </c>
      <c r="K17" s="5">
        <f>IF(DAY(MaiDim1)=1,"",IF(AND(YEAR(MaiDim1+2)=AnnéeCalendrier,MONTH(MaiDim1+2)=5),MaiDim1+2,""))</f>
        <v>47239</v>
      </c>
      <c r="L17" s="5">
        <f>IF(DAY(MaiDim1)=1,"",IF(AND(YEAR(MaiDim1+3)=AnnéeCalendrier,MONTH(MaiDim1+3)=5),MaiDim1+3,""))</f>
        <v>47240</v>
      </c>
      <c r="M17" s="5">
        <f>IF(DAY(MaiDim1)=1,"",IF(AND(YEAR(MaiDim1+4)=AnnéeCalendrier,MONTH(MaiDim1+4)=5),MaiDim1+4,""))</f>
        <v>47241</v>
      </c>
      <c r="N17" s="5">
        <f>IF(DAY(MaiDim1)=1,"",IF(AND(YEAR(MaiDim1+5)=AnnéeCalendrier,MONTH(MaiDim1+5)=5),MaiDim1+5,""))</f>
        <v>47242</v>
      </c>
      <c r="O17" s="5">
        <f>IF(DAY(MaiDim1)=1,"",IF(AND(YEAR(MaiDim1+6)=AnnéeCalendrier,MONTH(MaiDim1+6)=5),MaiDim1+6,""))</f>
        <v>47243</v>
      </c>
      <c r="P17" s="7">
        <f>IF(DAY(MaiDim1)=1,IF(AND(YEAR(MaiDim1)=AnnéeCalendrier,MONTH(MaiDim1)=5),MaiDim1,""),IF(AND(YEAR(MaiDim1+7)=AnnéeCalendrier,MONTH(MaiDim1+7)=5),MaiDim1+7,""))</f>
        <v>47244</v>
      </c>
      <c r="Q17" s="4"/>
      <c r="R17" s="6" t="str">
        <f>IF(DAY(JunDim1)=1,"",IF(AND(YEAR(JunDim1+1)=AnnéeCalendrier,MONTH(JunDim1+1)=6),JunDim1+1,""))</f>
        <v/>
      </c>
      <c r="S17" s="5" t="str">
        <f>IF(DAY(JunDim1)=1,"",IF(AND(YEAR(JunDim1+2)=AnnéeCalendrier,MONTH(JunDim1+2)=6),JunDim1+2,""))</f>
        <v/>
      </c>
      <c r="T17" s="5" t="str">
        <f>IF(DAY(JunDim1)=1,"",IF(AND(YEAR(JunDim1+3)=AnnéeCalendrier,MONTH(JunDim1+3)=6),JunDim1+3,""))</f>
        <v/>
      </c>
      <c r="U17" s="5" t="str">
        <f>IF(DAY(JunDim1)=1,"",IF(AND(YEAR(JunDim1+4)=AnnéeCalendrier,MONTH(JunDim1+4)=6),JunDim1+4,""))</f>
        <v/>
      </c>
      <c r="V17" s="5">
        <f>IF(DAY(JunDim1)=1,"",IF(AND(YEAR(JunDim1+5)=AnnéeCalendrier,MONTH(JunDim1+5)=6),JunDim1+5,""))</f>
        <v>47270</v>
      </c>
      <c r="W17" s="5">
        <f>IF(DAY(JunDim1)=1,"",IF(AND(YEAR(JunDim1+6)=AnnéeCalendrier,MONTH(JunDim1+6)=6),JunDim1+6,""))</f>
        <v>47271</v>
      </c>
      <c r="X17" s="7">
        <f>IF(DAY(JunDim1)=1,IF(AND(YEAR(JunDim1)=AnnéeCalendrier,MONTH(JunDim1)=6),JunDim1,""),IF(AND(YEAR(JunDim1+7)=AnnéeCalendrier,MONTH(JunDim1+7)=6),JunDim1+7,""))</f>
        <v>47272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47210</v>
      </c>
      <c r="C18" s="5">
        <f>IF(DAY(AvrDim1)=1,IF(AND(YEAR(AvrDim1+2)=AnnéeCalendrier,MONTH(AvrDim1+2)=4),AvrDim1+2,""),IF(AND(YEAR(AvrDim1+9)=AnnéeCalendrier,MONTH(AvrDim1+9)=4),AvrDim1+9,""))</f>
        <v>47211</v>
      </c>
      <c r="D18" s="5">
        <f>IF(DAY(AvrDim1)=1,IF(AND(YEAR(AvrDim1+3)=AnnéeCalendrier,MONTH(AvrDim1+3)=4),AvrDim1+3,""),IF(AND(YEAR(AvrDim1+10)=AnnéeCalendrier,MONTH(AvrDim1+10)=4),AvrDim1+10,""))</f>
        <v>47212</v>
      </c>
      <c r="E18" s="5">
        <f>IF(DAY(AvrDim1)=1,IF(AND(YEAR(AvrDim1+4)=AnnéeCalendrier,MONTH(AvrDim1+4)=4),AvrDim1+4,""),IF(AND(YEAR(AvrDim1+11)=AnnéeCalendrier,MONTH(AvrDim1+11)=4),AvrDim1+11,""))</f>
        <v>47213</v>
      </c>
      <c r="F18" s="5">
        <f>IF(DAY(AvrDim1)=1,IF(AND(YEAR(AvrDim1+5)=AnnéeCalendrier,MONTH(AvrDim1+5)=4),AvrDim1+5,""),IF(AND(YEAR(AvrDim1+12)=AnnéeCalendrier,MONTH(AvrDim1+12)=4),AvrDim1+12,""))</f>
        <v>47214</v>
      </c>
      <c r="G18" s="5">
        <f>IF(DAY(AvrDim1)=1,IF(AND(YEAR(AvrDim1+6)=AnnéeCalendrier,MONTH(AvrDim1+6)=4),AvrDim1+6,""),IF(AND(YEAR(AvrDim1+13)=AnnéeCalendrier,MONTH(AvrDim1+13)=4),AvrDim1+13,""))</f>
        <v>47215</v>
      </c>
      <c r="H18" s="7">
        <f>IF(DAY(AvrDim1)=1,IF(AND(YEAR(AvrDim1+7)=AnnéeCalendrier,MONTH(AvrDim1+7)=4),AvrDim1+7,""),IF(AND(YEAR(AvrDim1+14)=AnnéeCalendrier,MONTH(AvrDim1+14)=4),AvrDim1+14,""))</f>
        <v>47216</v>
      </c>
      <c r="I18" s="4"/>
      <c r="J18" s="6">
        <f>IF(DAY(MaiDim1)=1,IF(AND(YEAR(MaiDim1+1)=AnnéeCalendrier,MONTH(MaiDim1+1)=5),MaiDim1+1,""),IF(AND(YEAR(MaiDim1+8)=AnnéeCalendrier,MONTH(MaiDim1+8)=5),MaiDim1+8,""))</f>
        <v>47245</v>
      </c>
      <c r="K18" s="5">
        <f>IF(DAY(MaiDim1)=1,IF(AND(YEAR(MaiDim1+2)=AnnéeCalendrier,MONTH(MaiDim1+2)=5),MaiDim1+2,""),IF(AND(YEAR(MaiDim1+9)=AnnéeCalendrier,MONTH(MaiDim1+9)=5),MaiDim1+9,""))</f>
        <v>47246</v>
      </c>
      <c r="L18" s="5">
        <f>IF(DAY(MaiDim1)=1,IF(AND(YEAR(MaiDim1+3)=AnnéeCalendrier,MONTH(MaiDim1+3)=5),MaiDim1+3,""),IF(AND(YEAR(MaiDim1+10)=AnnéeCalendrier,MONTH(MaiDim1+10)=5),MaiDim1+10,""))</f>
        <v>47247</v>
      </c>
      <c r="M18" s="5">
        <f>IF(DAY(MaiDim1)=1,IF(AND(YEAR(MaiDim1+4)=AnnéeCalendrier,MONTH(MaiDim1+4)=5),MaiDim1+4,""),IF(AND(YEAR(MaiDim1+11)=AnnéeCalendrier,MONTH(MaiDim1+11)=5),MaiDim1+11,""))</f>
        <v>47248</v>
      </c>
      <c r="N18" s="5">
        <f>IF(DAY(MaiDim1)=1,IF(AND(YEAR(MaiDim1+5)=AnnéeCalendrier,MONTH(MaiDim1+5)=5),MaiDim1+5,""),IF(AND(YEAR(MaiDim1+12)=AnnéeCalendrier,MONTH(MaiDim1+12)=5),MaiDim1+12,""))</f>
        <v>47249</v>
      </c>
      <c r="O18" s="5">
        <f>IF(DAY(MaiDim1)=1,IF(AND(YEAR(MaiDim1+6)=AnnéeCalendrier,MONTH(MaiDim1+6)=5),MaiDim1+6,""),IF(AND(YEAR(MaiDim1+13)=AnnéeCalendrier,MONTH(MaiDim1+13)=5),MaiDim1+13,""))</f>
        <v>47250</v>
      </c>
      <c r="P18" s="7">
        <f>IF(DAY(MaiDim1)=1,IF(AND(YEAR(MaiDim1+7)=AnnéeCalendrier,MONTH(MaiDim1+7)=5),MaiDim1+7,""),IF(AND(YEAR(MaiDim1+14)=AnnéeCalendrier,MONTH(MaiDim1+14)=5),MaiDim1+14,""))</f>
        <v>47251</v>
      </c>
      <c r="Q18" s="4"/>
      <c r="R18" s="6">
        <f>IF(DAY(JunDim1)=1,IF(AND(YEAR(JunDim1+1)=AnnéeCalendrier,MONTH(JunDim1+1)=6),JunDim1+1,""),IF(AND(YEAR(JunDim1+8)=AnnéeCalendrier,MONTH(JunDim1+8)=6),JunDim1+8,""))</f>
        <v>47273</v>
      </c>
      <c r="S18" s="5">
        <f>IF(DAY(JunDim1)=1,IF(AND(YEAR(JunDim1+2)=AnnéeCalendrier,MONTH(JunDim1+2)=6),JunDim1+2,""),IF(AND(YEAR(JunDim1+9)=AnnéeCalendrier,MONTH(JunDim1+9)=6),JunDim1+9,""))</f>
        <v>47274</v>
      </c>
      <c r="T18" s="5">
        <f>IF(DAY(JunDim1)=1,IF(AND(YEAR(JunDim1+3)=AnnéeCalendrier,MONTH(JunDim1+3)=6),JunDim1+3,""),IF(AND(YEAR(JunDim1+10)=AnnéeCalendrier,MONTH(JunDim1+10)=6),JunDim1+10,""))</f>
        <v>47275</v>
      </c>
      <c r="U18" s="5">
        <f>IF(DAY(JunDim1)=1,IF(AND(YEAR(JunDim1+4)=AnnéeCalendrier,MONTH(JunDim1+4)=6),JunDim1+4,""),IF(AND(YEAR(JunDim1+11)=AnnéeCalendrier,MONTH(JunDim1+11)=6),JunDim1+11,""))</f>
        <v>47276</v>
      </c>
      <c r="V18" s="5">
        <f>IF(DAY(JunDim1)=1,IF(AND(YEAR(JunDim1+5)=AnnéeCalendrier,MONTH(JunDim1+5)=6),JunDim1+5,""),IF(AND(YEAR(JunDim1+12)=AnnéeCalendrier,MONTH(JunDim1+12)=6),JunDim1+12,""))</f>
        <v>47277</v>
      </c>
      <c r="W18" s="5">
        <f>IF(DAY(JunDim1)=1,IF(AND(YEAR(JunDim1+6)=AnnéeCalendrier,MONTH(JunDim1+6)=6),JunDim1+6,""),IF(AND(YEAR(JunDim1+13)=AnnéeCalendrier,MONTH(JunDim1+13)=6),JunDim1+13,""))</f>
        <v>47278</v>
      </c>
      <c r="X18" s="7">
        <f>IF(DAY(JunDim1)=1,IF(AND(YEAR(JunDim1+7)=AnnéeCalendrier,MONTH(JunDim1+7)=6),JunDim1+7,""),IF(AND(YEAR(JunDim1+14)=AnnéeCalendrier,MONTH(JunDim1+14)=6),JunDim1+14,""))</f>
        <v>47279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47217</v>
      </c>
      <c r="C19" s="5">
        <f>IF(DAY(AvrDim1)=1,IF(AND(YEAR(AvrDim1+9)=AnnéeCalendrier,MONTH(AvrDim1+9)=4),AvrDim1+9,""),IF(AND(YEAR(AvrDim1+16)=AnnéeCalendrier,MONTH(AvrDim1+16)=4),AvrDim1+16,""))</f>
        <v>47218</v>
      </c>
      <c r="D19" s="5">
        <f>IF(DAY(AvrDim1)=1,IF(AND(YEAR(AvrDim1+10)=AnnéeCalendrier,MONTH(AvrDim1+10)=4),AvrDim1+10,""),IF(AND(YEAR(AvrDim1+17)=AnnéeCalendrier,MONTH(AvrDim1+17)=4),AvrDim1+17,""))</f>
        <v>47219</v>
      </c>
      <c r="E19" s="5">
        <f>IF(DAY(AvrDim1)=1,IF(AND(YEAR(AvrDim1+11)=AnnéeCalendrier,MONTH(AvrDim1+11)=4),AvrDim1+11,""),IF(AND(YEAR(AvrDim1+18)=AnnéeCalendrier,MONTH(AvrDim1+18)=4),AvrDim1+18,""))</f>
        <v>47220</v>
      </c>
      <c r="F19" s="5">
        <f>IF(DAY(AvrDim1)=1,IF(AND(YEAR(AvrDim1+12)=AnnéeCalendrier,MONTH(AvrDim1+12)=4),AvrDim1+12,""),IF(AND(YEAR(AvrDim1+19)=AnnéeCalendrier,MONTH(AvrDim1+19)=4),AvrDim1+19,""))</f>
        <v>47221</v>
      </c>
      <c r="G19" s="5">
        <f>IF(DAY(AvrDim1)=1,IF(AND(YEAR(AvrDim1+13)=AnnéeCalendrier,MONTH(AvrDim1+13)=4),AvrDim1+13,""),IF(AND(YEAR(AvrDim1+20)=AnnéeCalendrier,MONTH(AvrDim1+20)=4),AvrDim1+20,""))</f>
        <v>47222</v>
      </c>
      <c r="H19" s="7">
        <f>IF(DAY(AvrDim1)=1,IF(AND(YEAR(AvrDim1+14)=AnnéeCalendrier,MONTH(AvrDim1+14)=4),AvrDim1+14,""),IF(AND(YEAR(AvrDim1+21)=AnnéeCalendrier,MONTH(AvrDim1+21)=4),AvrDim1+21,""))</f>
        <v>47223</v>
      </c>
      <c r="I19" s="4"/>
      <c r="J19" s="6">
        <f>IF(DAY(MaiDim1)=1,IF(AND(YEAR(MaiDim1+8)=AnnéeCalendrier,MONTH(MaiDim1+8)=5),MaiDim1+8,""),IF(AND(YEAR(MaiDim1+15)=AnnéeCalendrier,MONTH(MaiDim1+15)=5),MaiDim1+15,""))</f>
        <v>47252</v>
      </c>
      <c r="K19" s="5">
        <f>IF(DAY(MaiDim1)=1,IF(AND(YEAR(MaiDim1+9)=AnnéeCalendrier,MONTH(MaiDim1+9)=5),MaiDim1+9,""),IF(AND(YEAR(MaiDim1+16)=AnnéeCalendrier,MONTH(MaiDim1+16)=5),MaiDim1+16,""))</f>
        <v>47253</v>
      </c>
      <c r="L19" s="5">
        <f>IF(DAY(MaiDim1)=1,IF(AND(YEAR(MaiDim1+10)=AnnéeCalendrier,MONTH(MaiDim1+10)=5),MaiDim1+10,""),IF(AND(YEAR(MaiDim1+17)=AnnéeCalendrier,MONTH(MaiDim1+17)=5),MaiDim1+17,""))</f>
        <v>47254</v>
      </c>
      <c r="M19" s="5">
        <f>IF(DAY(MaiDim1)=1,IF(AND(YEAR(MaiDim1+11)=AnnéeCalendrier,MONTH(MaiDim1+11)=5),MaiDim1+11,""),IF(AND(YEAR(MaiDim1+18)=AnnéeCalendrier,MONTH(MaiDim1+18)=5),MaiDim1+18,""))</f>
        <v>47255</v>
      </c>
      <c r="N19" s="5">
        <f>IF(DAY(MaiDim1)=1,IF(AND(YEAR(MaiDim1+12)=AnnéeCalendrier,MONTH(MaiDim1+12)=5),MaiDim1+12,""),IF(AND(YEAR(MaiDim1+19)=AnnéeCalendrier,MONTH(MaiDim1+19)=5),MaiDim1+19,""))</f>
        <v>47256</v>
      </c>
      <c r="O19" s="5">
        <f>IF(DAY(MaiDim1)=1,IF(AND(YEAR(MaiDim1+13)=AnnéeCalendrier,MONTH(MaiDim1+13)=5),MaiDim1+13,""),IF(AND(YEAR(MaiDim1+20)=AnnéeCalendrier,MONTH(MaiDim1+20)=5),MaiDim1+20,""))</f>
        <v>47257</v>
      </c>
      <c r="P19" s="7">
        <f>IF(DAY(MaiDim1)=1,IF(AND(YEAR(MaiDim1+14)=AnnéeCalendrier,MONTH(MaiDim1+14)=5),MaiDim1+14,""),IF(AND(YEAR(MaiDim1+21)=AnnéeCalendrier,MONTH(MaiDim1+21)=5),MaiDim1+21,""))</f>
        <v>47258</v>
      </c>
      <c r="Q19" s="4"/>
      <c r="R19" s="6">
        <f>IF(DAY(JunDim1)=1,IF(AND(YEAR(JunDim1+8)=AnnéeCalendrier,MONTH(JunDim1+8)=6),JunDim1+8,""),IF(AND(YEAR(JunDim1+15)=AnnéeCalendrier,MONTH(JunDim1+15)=6),JunDim1+15,""))</f>
        <v>47280</v>
      </c>
      <c r="S19" s="5">
        <f>IF(DAY(JunDim1)=1,IF(AND(YEAR(JunDim1+9)=AnnéeCalendrier,MONTH(JunDim1+9)=6),JunDim1+9,""),IF(AND(YEAR(JunDim1+16)=AnnéeCalendrier,MONTH(JunDim1+16)=6),JunDim1+16,""))</f>
        <v>47281</v>
      </c>
      <c r="T19" s="5">
        <f>IF(DAY(JunDim1)=1,IF(AND(YEAR(JunDim1+10)=AnnéeCalendrier,MONTH(JunDim1+10)=6),JunDim1+10,""),IF(AND(YEAR(JunDim1+17)=AnnéeCalendrier,MONTH(JunDim1+17)=6),JunDim1+17,""))</f>
        <v>47282</v>
      </c>
      <c r="U19" s="5">
        <f>IF(DAY(JunDim1)=1,IF(AND(YEAR(JunDim1+11)=AnnéeCalendrier,MONTH(JunDim1+11)=6),JunDim1+11,""),IF(AND(YEAR(JunDim1+18)=AnnéeCalendrier,MONTH(JunDim1+18)=6),JunDim1+18,""))</f>
        <v>47283</v>
      </c>
      <c r="V19" s="5">
        <f>IF(DAY(JunDim1)=1,IF(AND(YEAR(JunDim1+12)=AnnéeCalendrier,MONTH(JunDim1+12)=6),JunDim1+12,""),IF(AND(YEAR(JunDim1+19)=AnnéeCalendrier,MONTH(JunDim1+19)=6),JunDim1+19,""))</f>
        <v>47284</v>
      </c>
      <c r="W19" s="5">
        <f>IF(DAY(JunDim1)=1,IF(AND(YEAR(JunDim1+13)=AnnéeCalendrier,MONTH(JunDim1+13)=6),JunDim1+13,""),IF(AND(YEAR(JunDim1+20)=AnnéeCalendrier,MONTH(JunDim1+20)=6),JunDim1+20,""))</f>
        <v>47285</v>
      </c>
      <c r="X19" s="7">
        <f>IF(DAY(JunDim1)=1,IF(AND(YEAR(JunDim1+14)=AnnéeCalendrier,MONTH(JunDim1+14)=6),JunDim1+14,""),IF(AND(YEAR(JunDim1+21)=AnnéeCalendrier,MONTH(JunDim1+21)=6),JunDim1+21,""))</f>
        <v>47286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47224</v>
      </c>
      <c r="C20" s="5">
        <f>IF(DAY(AvrDim1)=1,IF(AND(YEAR(AvrDim1+16)=AnnéeCalendrier,MONTH(AvrDim1+16)=4),AvrDim1+16,""),IF(AND(YEAR(AvrDim1+23)=AnnéeCalendrier,MONTH(AvrDim1+23)=4),AvrDim1+23,""))</f>
        <v>47225</v>
      </c>
      <c r="D20" s="5">
        <f>IF(DAY(AvrDim1)=1,IF(AND(YEAR(AvrDim1+17)=AnnéeCalendrier,MONTH(AvrDim1+17)=4),AvrDim1+17,""),IF(AND(YEAR(AvrDim1+24)=AnnéeCalendrier,MONTH(AvrDim1+24)=4),AvrDim1+24,""))</f>
        <v>47226</v>
      </c>
      <c r="E20" s="5">
        <f>IF(DAY(AvrDim1)=1,IF(AND(YEAR(AvrDim1+18)=AnnéeCalendrier,MONTH(AvrDim1+18)=4),AvrDim1+18,""),IF(AND(YEAR(AvrDim1+25)=AnnéeCalendrier,MONTH(AvrDim1+25)=4),AvrDim1+25,""))</f>
        <v>47227</v>
      </c>
      <c r="F20" s="5">
        <f>IF(DAY(AvrDim1)=1,IF(AND(YEAR(AvrDim1+19)=AnnéeCalendrier,MONTH(AvrDim1+19)=4),AvrDim1+19,""),IF(AND(YEAR(AvrDim1+26)=AnnéeCalendrier,MONTH(AvrDim1+26)=4),AvrDim1+26,""))</f>
        <v>47228</v>
      </c>
      <c r="G20" s="5">
        <f>IF(DAY(AvrDim1)=1,IF(AND(YEAR(AvrDim1+20)=AnnéeCalendrier,MONTH(AvrDim1+20)=4),AvrDim1+20,""),IF(AND(YEAR(AvrDim1+27)=AnnéeCalendrier,MONTH(AvrDim1+27)=4),AvrDim1+27,""))</f>
        <v>47229</v>
      </c>
      <c r="H20" s="7">
        <f>IF(DAY(AvrDim1)=1,IF(AND(YEAR(AvrDim1+21)=AnnéeCalendrier,MONTH(AvrDim1+21)=4),AvrDim1+21,""),IF(AND(YEAR(AvrDim1+28)=AnnéeCalendrier,MONTH(AvrDim1+28)=4),AvrDim1+28,""))</f>
        <v>47230</v>
      </c>
      <c r="I20" s="4"/>
      <c r="J20" s="6">
        <f>IF(DAY(MaiDim1)=1,IF(AND(YEAR(MaiDim1+15)=AnnéeCalendrier,MONTH(MaiDim1+15)=5),MaiDim1+15,""),IF(AND(YEAR(MaiDim1+22)=AnnéeCalendrier,MONTH(MaiDim1+22)=5),MaiDim1+22,""))</f>
        <v>47259</v>
      </c>
      <c r="K20" s="5">
        <f>IF(DAY(MaiDim1)=1,IF(AND(YEAR(MaiDim1+16)=AnnéeCalendrier,MONTH(MaiDim1+16)=5),MaiDim1+16,""),IF(AND(YEAR(MaiDim1+23)=AnnéeCalendrier,MONTH(MaiDim1+23)=5),MaiDim1+23,""))</f>
        <v>47260</v>
      </c>
      <c r="L20" s="5">
        <f>IF(DAY(MaiDim1)=1,IF(AND(YEAR(MaiDim1+17)=AnnéeCalendrier,MONTH(MaiDim1+17)=5),MaiDim1+17,""),IF(AND(YEAR(MaiDim1+24)=AnnéeCalendrier,MONTH(MaiDim1+24)=5),MaiDim1+24,""))</f>
        <v>47261</v>
      </c>
      <c r="M20" s="5">
        <f>IF(DAY(MaiDim1)=1,IF(AND(YEAR(MaiDim1+18)=AnnéeCalendrier,MONTH(MaiDim1+18)=5),MaiDim1+18,""),IF(AND(YEAR(MaiDim1+25)=AnnéeCalendrier,MONTH(MaiDim1+25)=5),MaiDim1+25,""))</f>
        <v>47262</v>
      </c>
      <c r="N20" s="5">
        <f>IF(DAY(MaiDim1)=1,IF(AND(YEAR(MaiDim1+19)=AnnéeCalendrier,MONTH(MaiDim1+19)=5),MaiDim1+19,""),IF(AND(YEAR(MaiDim1+26)=AnnéeCalendrier,MONTH(MaiDim1+26)=5),MaiDim1+26,""))</f>
        <v>47263</v>
      </c>
      <c r="O20" s="5">
        <f>IF(DAY(MaiDim1)=1,IF(AND(YEAR(MaiDim1+20)=AnnéeCalendrier,MONTH(MaiDim1+20)=5),MaiDim1+20,""),IF(AND(YEAR(MaiDim1+27)=AnnéeCalendrier,MONTH(MaiDim1+27)=5),MaiDim1+27,""))</f>
        <v>47264</v>
      </c>
      <c r="P20" s="7">
        <f>IF(DAY(MaiDim1)=1,IF(AND(YEAR(MaiDim1+21)=AnnéeCalendrier,MONTH(MaiDim1+21)=5),MaiDim1+21,""),IF(AND(YEAR(MaiDim1+28)=AnnéeCalendrier,MONTH(MaiDim1+28)=5),MaiDim1+28,""))</f>
        <v>47265</v>
      </c>
      <c r="Q20" s="4"/>
      <c r="R20" s="6">
        <f>IF(DAY(JunDim1)=1,IF(AND(YEAR(JunDim1+15)=AnnéeCalendrier,MONTH(JunDim1+15)=6),JunDim1+15,""),IF(AND(YEAR(JunDim1+22)=AnnéeCalendrier,MONTH(JunDim1+22)=6),JunDim1+22,""))</f>
        <v>47287</v>
      </c>
      <c r="S20" s="5">
        <f>IF(DAY(JunDim1)=1,IF(AND(YEAR(JunDim1+16)=AnnéeCalendrier,MONTH(JunDim1+16)=6),JunDim1+16,""),IF(AND(YEAR(JunDim1+23)=AnnéeCalendrier,MONTH(JunDim1+23)=6),JunDim1+23,""))</f>
        <v>47288</v>
      </c>
      <c r="T20" s="5">
        <f>IF(DAY(JunDim1)=1,IF(AND(YEAR(JunDim1+17)=AnnéeCalendrier,MONTH(JunDim1+17)=6),JunDim1+17,""),IF(AND(YEAR(JunDim1+24)=AnnéeCalendrier,MONTH(JunDim1+24)=6),JunDim1+24,""))</f>
        <v>47289</v>
      </c>
      <c r="U20" s="5">
        <f>IF(DAY(JunDim1)=1,IF(AND(YEAR(JunDim1+18)=AnnéeCalendrier,MONTH(JunDim1+18)=6),JunDim1+18,""),IF(AND(YEAR(JunDim1+25)=AnnéeCalendrier,MONTH(JunDim1+25)=6),JunDim1+25,""))</f>
        <v>47290</v>
      </c>
      <c r="V20" s="5">
        <f>IF(DAY(JunDim1)=1,IF(AND(YEAR(JunDim1+19)=AnnéeCalendrier,MONTH(JunDim1+19)=6),JunDim1+19,""),IF(AND(YEAR(JunDim1+26)=AnnéeCalendrier,MONTH(JunDim1+26)=6),JunDim1+26,""))</f>
        <v>47291</v>
      </c>
      <c r="W20" s="5">
        <f>IF(DAY(JunDim1)=1,IF(AND(YEAR(JunDim1+20)=AnnéeCalendrier,MONTH(JunDim1+20)=6),JunDim1+20,""),IF(AND(YEAR(JunDim1+27)=AnnéeCalendrier,MONTH(JunDim1+27)=6),JunDim1+27,""))</f>
        <v>47292</v>
      </c>
      <c r="X20" s="7">
        <f>IF(DAY(JunDim1)=1,IF(AND(YEAR(JunDim1+21)=AnnéeCalendrier,MONTH(JunDim1+21)=6),JunDim1+21,""),IF(AND(YEAR(JunDim1+28)=AnnéeCalendrier,MONTH(JunDim1+28)=6),JunDim1+28,""))</f>
        <v>47293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47231</v>
      </c>
      <c r="C21" s="5">
        <f>IF(DAY(AvrDim1)=1,IF(AND(YEAR(AvrDim1+23)=AnnéeCalendrier,MONTH(AvrDim1+23)=4),AvrDim1+23,""),IF(AND(YEAR(AvrDim1+30)=AnnéeCalendrier,MONTH(AvrDim1+30)=4),AvrDim1+30,""))</f>
        <v>47232</v>
      </c>
      <c r="D21" s="5">
        <f>IF(DAY(AvrDim1)=1,IF(AND(YEAR(AvrDim1+24)=AnnéeCalendrier,MONTH(AvrDim1+24)=4),AvrDim1+24,""),IF(AND(YEAR(AvrDim1+31)=AnnéeCalendrier,MONTH(AvrDim1+31)=4),AvrDim1+31,""))</f>
        <v>47233</v>
      </c>
      <c r="E21" s="5">
        <f>IF(DAY(AvrDim1)=1,IF(AND(YEAR(AvrDim1+25)=AnnéeCalendrier,MONTH(AvrDim1+25)=4),AvrDim1+25,""),IF(AND(YEAR(AvrDim1+32)=AnnéeCalendrier,MONTH(AvrDim1+32)=4),AvrDim1+32,""))</f>
        <v>47234</v>
      </c>
      <c r="F21" s="5">
        <f>IF(DAY(AvrDim1)=1,IF(AND(YEAR(AvrDim1+26)=AnnéeCalendrier,MONTH(AvrDim1+26)=4),AvrDim1+26,""),IF(AND(YEAR(AvrDim1+33)=AnnéeCalendrier,MONTH(AvrDim1+33)=4),AvrDim1+33,""))</f>
        <v>47235</v>
      </c>
      <c r="G21" s="5">
        <f>IF(DAY(AvrDim1)=1,IF(AND(YEAR(AvrDim1+27)=AnnéeCalendrier,MONTH(AvrDim1+27)=4),AvrDim1+27,""),IF(AND(YEAR(AvrDim1+34)=AnnéeCalendrier,MONTH(AvrDim1+34)=4),AvrDim1+34,""))</f>
        <v>47236</v>
      </c>
      <c r="H21" s="7">
        <f>IF(DAY(AvrDim1)=1,IF(AND(YEAR(AvrDim1+28)=AnnéeCalendrier,MONTH(AvrDim1+28)=4),AvrDim1+28,""),IF(AND(YEAR(AvrDim1+35)=AnnéeCalendrier,MONTH(AvrDim1+35)=4),AvrDim1+35,""))</f>
        <v>47237</v>
      </c>
      <c r="I21" s="4"/>
      <c r="J21" s="6">
        <f>IF(DAY(MaiDim1)=1,IF(AND(YEAR(MaiDim1+22)=AnnéeCalendrier,MONTH(MaiDim1+22)=5),MaiDim1+22,""),IF(AND(YEAR(MaiDim1+29)=AnnéeCalendrier,MONTH(MaiDim1+29)=5),MaiDim1+29,""))</f>
        <v>47266</v>
      </c>
      <c r="K21" s="5">
        <f>IF(DAY(MaiDim1)=1,IF(AND(YEAR(MaiDim1+23)=AnnéeCalendrier,MONTH(MaiDim1+23)=5),MaiDim1+23,""),IF(AND(YEAR(MaiDim1+30)=AnnéeCalendrier,MONTH(MaiDim1+30)=5),MaiDim1+30,""))</f>
        <v>47267</v>
      </c>
      <c r="L21" s="5">
        <f>IF(DAY(MaiDim1)=1,IF(AND(YEAR(MaiDim1+24)=AnnéeCalendrier,MONTH(MaiDim1+24)=5),MaiDim1+24,""),IF(AND(YEAR(MaiDim1+31)=AnnéeCalendrier,MONTH(MaiDim1+31)=5),MaiDim1+31,""))</f>
        <v>47268</v>
      </c>
      <c r="M21" s="5">
        <f>IF(DAY(MaiDim1)=1,IF(AND(YEAR(MaiDim1+25)=AnnéeCalendrier,MONTH(MaiDim1+25)=5),MaiDim1+25,""),IF(AND(YEAR(MaiDim1+32)=AnnéeCalendrier,MONTH(MaiDim1+32)=5),MaiDim1+32,""))</f>
        <v>47269</v>
      </c>
      <c r="N21" s="5" t="str">
        <f>IF(DAY(MaiDim1)=1,IF(AND(YEAR(MaiDim1+26)=AnnéeCalendrier,MONTH(MaiDim1+26)=5),MaiDim1+26,""),IF(AND(YEAR(MaiDim1+33)=AnnéeCalendrier,MONTH(MaiDim1+33)=5),MaiDim1+33,""))</f>
        <v/>
      </c>
      <c r="O21" s="5" t="str">
        <f>IF(DAY(MaiDim1)=1,IF(AND(YEAR(MaiDim1+27)=AnnéeCalendrier,MONTH(MaiDim1+27)=5),MaiDim1+27,""),IF(AND(YEAR(MaiDim1+34)=AnnéeCalendrier,MONTH(MaiDim1+34)=5),MaiDim1+34,""))</f>
        <v/>
      </c>
      <c r="P21" s="7" t="str">
        <f>IF(DAY(MaiDim1)=1,IF(AND(YEAR(MaiDim1+28)=AnnéeCalendrier,MONTH(MaiDim1+28)=5),MaiDim1+28,""),IF(AND(YEAR(MaiDim1+35)=AnnéeCalendrier,MONTH(MaiDim1+35)=5),MaiDim1+35,""))</f>
        <v/>
      </c>
      <c r="Q21" s="4"/>
      <c r="R21" s="6">
        <f>IF(DAY(JunDim1)=1,IF(AND(YEAR(JunDim1+22)=AnnéeCalendrier,MONTH(JunDim1+22)=6),JunDim1+22,""),IF(AND(YEAR(JunDim1+29)=AnnéeCalendrier,MONTH(JunDim1+29)=6),JunDim1+29,""))</f>
        <v>47294</v>
      </c>
      <c r="S21" s="5">
        <f>IF(DAY(JunDim1)=1,IF(AND(YEAR(JunDim1+23)=AnnéeCalendrier,MONTH(JunDim1+23)=6),JunDim1+23,""),IF(AND(YEAR(JunDim1+30)=AnnéeCalendrier,MONTH(JunDim1+30)=6),JunDim1+30,""))</f>
        <v>47295</v>
      </c>
      <c r="T21" s="5">
        <f>IF(DAY(JunDim1)=1,IF(AND(YEAR(JunDim1+24)=AnnéeCalendrier,MONTH(JunDim1+24)=6),JunDim1+24,""),IF(AND(YEAR(JunDim1+31)=AnnéeCalendrier,MONTH(JunDim1+31)=6),JunDim1+31,""))</f>
        <v>47296</v>
      </c>
      <c r="U21" s="5">
        <f>IF(DAY(JunDim1)=1,IF(AND(YEAR(JunDim1+25)=AnnéeCalendrier,MONTH(JunDim1+25)=6),JunDim1+25,""),IF(AND(YEAR(JunDim1+32)=AnnéeCalendrier,MONTH(JunDim1+32)=6),JunDim1+32,""))</f>
        <v>47297</v>
      </c>
      <c r="V21" s="5">
        <f>IF(DAY(JunDim1)=1,IF(AND(YEAR(JunDim1+26)=AnnéeCalendrier,MONTH(JunDim1+26)=6),JunDim1+26,""),IF(AND(YEAR(JunDim1+33)=AnnéeCalendrier,MONTH(JunDim1+33)=6),JunDim1+33,""))</f>
        <v>47298</v>
      </c>
      <c r="W21" s="5">
        <f>IF(DAY(JunDim1)=1,IF(AND(YEAR(JunDim1+27)=AnnéeCalendrier,MONTH(JunDim1+27)=6),JunDim1+27,""),IF(AND(YEAR(JunDim1+34)=AnnéeCalendrier,MONTH(JunDim1+34)=6),JunDim1+34,""))</f>
        <v>47299</v>
      </c>
      <c r="X21" s="7" t="str">
        <f>IF(DAY(JunDim1)=1,IF(AND(YEAR(JunDim1+28)=AnnéeCalendrier,MONTH(JunDim1+28)=6),JunDim1+28,""),IF(AND(YEAR(JunDim1+35)=AnnéeCalendrier,MONTH(JunDim1+35)=6),JunDim1+35,""))</f>
        <v/>
      </c>
    </row>
    <row r="22" spans="1:24" ht="36" customHeight="1" x14ac:dyDescent="0.25">
      <c r="B22" s="8">
        <f>IF(DAY(AvrDim1)=1,IF(AND(YEAR(AvrDim1+29)=AnnéeCalendrier,MONTH(AvrDim1+29)=4),AvrDim1+29,""),IF(AND(YEAR(AvrDim1+36)=AnnéeCalendrier,MONTH(AvrDim1+36)=4),AvrDim1+36,""))</f>
        <v>47238</v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35" t="s">
        <v>4</v>
      </c>
      <c r="C24" s="35"/>
      <c r="D24" s="35"/>
      <c r="E24" s="35"/>
      <c r="F24" s="35"/>
      <c r="G24" s="35"/>
      <c r="H24" s="35"/>
      <c r="J24" s="35" t="s">
        <v>14</v>
      </c>
      <c r="K24" s="35"/>
      <c r="L24" s="35"/>
      <c r="M24" s="35"/>
      <c r="N24" s="35"/>
      <c r="O24" s="35"/>
      <c r="P24" s="35"/>
      <c r="R24" s="35" t="s">
        <v>18</v>
      </c>
      <c r="S24" s="35"/>
      <c r="T24" s="35"/>
      <c r="U24" s="35"/>
      <c r="V24" s="35"/>
      <c r="W24" s="35"/>
      <c r="X24" s="35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 t="str">
        <f>IF(DAY(JulDim1)=1,"",IF(AND(YEAR(JulDim1+2)=AnnéeCalendrier,MONTH(JulDim1+2)=7),JulDim1+2,""))</f>
        <v/>
      </c>
      <c r="D26" s="5" t="str">
        <f>IF(DAY(JulDim1)=1,"",IF(AND(YEAR(JulDim1+3)=AnnéeCalendrier,MONTH(JulDim1+3)=7),JulDim1+3,""))</f>
        <v/>
      </c>
      <c r="E26" s="5" t="str">
        <f>IF(DAY(JulDim1)=1,"",IF(AND(YEAR(JulDim1+4)=AnnéeCalendrier,MONTH(JulDim1+4)=7),JulDim1+4,""))</f>
        <v/>
      </c>
      <c r="F26" s="5" t="str">
        <f>IF(DAY(JulDim1)=1,"",IF(AND(YEAR(JulDim1+5)=AnnéeCalendrier,MONTH(JulDim1+5)=7),JulDim1+5,""))</f>
        <v/>
      </c>
      <c r="G26" s="5" t="str">
        <f>IF(DAY(JulDim1)=1,"",IF(AND(YEAR(JulDim1+6)=AnnéeCalendrier,MONTH(JulDim1+6)=7),JulDim1+6,""))</f>
        <v/>
      </c>
      <c r="H26" s="7">
        <f>IF(DAY(JulDim1)=1,IF(AND(YEAR(JulDim1)=AnnéeCalendrier,MONTH(JulDim1)=7),JulDim1,""),IF(AND(YEAR(JulDim1+7)=AnnéeCalendrier,MONTH(JulDim1+7)=7),JulDim1+7,""))</f>
        <v>47300</v>
      </c>
      <c r="J26" s="6" t="str">
        <f>IF(DAY(AouDim1)=1,"",IF(AND(YEAR(AouDim1+1)=AnnéeCalendrier,MONTH(AouDim1+1)=8),AouDim1+1,""))</f>
        <v/>
      </c>
      <c r="K26" s="5" t="str">
        <f>IF(DAY(AouDim1)=1,"",IF(AND(YEAR(AouDim1+2)=AnnéeCalendrier,MONTH(AouDim1+2)=8),AouDim1+2,""))</f>
        <v/>
      </c>
      <c r="L26" s="5">
        <f>IF(DAY(AouDim1)=1,"",IF(AND(YEAR(AouDim1+3)=AnnéeCalendrier,MONTH(AouDim1+3)=8),AouDim1+3,""))</f>
        <v>47331</v>
      </c>
      <c r="M26" s="5">
        <f>IF(DAY(AouDim1)=1,"",IF(AND(YEAR(AouDim1+4)=AnnéeCalendrier,MONTH(AouDim1+4)=8),AouDim1+4,""))</f>
        <v>47332</v>
      </c>
      <c r="N26" s="5">
        <f>IF(DAY(AouDim1)=1,"",IF(AND(YEAR(AouDim1+5)=AnnéeCalendrier,MONTH(AouDim1+5)=8),AouDim1+5,""))</f>
        <v>47333</v>
      </c>
      <c r="O26" s="5">
        <f>IF(DAY(AouDim1)=1,"",IF(AND(YEAR(AouDim1+6)=AnnéeCalendrier,MONTH(AouDim1+6)=8),AouDim1+6,""))</f>
        <v>47334</v>
      </c>
      <c r="P26" s="7">
        <f>IF(DAY(AouDim1)=1,IF(AND(YEAR(AouDim1)=AnnéeCalendrier,MONTH(AouDim1)=8),AouDim1,""),IF(AND(YEAR(AouDim1+7)=AnnéeCalendrier,MONTH(AouDim1+7)=8),AouDim1+7,""))</f>
        <v>47335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 t="str">
        <f>IF(DAY(SepDim1)=1,"",IF(AND(YEAR(SepDim1+3)=AnnéeCalendrier,MONTH(SepDim1+3)=9),SepDim1+3,""))</f>
        <v/>
      </c>
      <c r="U26" s="5" t="str">
        <f>IF(DAY(SepDim1)=1,"",IF(AND(YEAR(SepDim1+4)=AnnéeCalendrier,MONTH(SepDim1+4)=9),SepDim1+4,""))</f>
        <v/>
      </c>
      <c r="V26" s="5" t="str">
        <f>IF(DAY(SepDim1)=1,"",IF(AND(YEAR(SepDim1+5)=AnnéeCalendrier,MONTH(SepDim1+5)=9),SepDim1+5,""))</f>
        <v/>
      </c>
      <c r="W26" s="5">
        <f>IF(DAY(SepDim1)=1,"",IF(AND(YEAR(SepDim1+6)=AnnéeCalendrier,MONTH(SepDim1+6)=9),SepDim1+6,""))</f>
        <v>47362</v>
      </c>
      <c r="X26" s="7">
        <f>IF(DAY(SepDim1)=1,IF(AND(YEAR(SepDim1)=AnnéeCalendrier,MONTH(SepDim1)=9),SepDim1,""),IF(AND(YEAR(SepDim1+7)=AnnéeCalendrier,MONTH(SepDim1+7)=9),SepDim1+7,""))</f>
        <v>47363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47301</v>
      </c>
      <c r="C27" s="5">
        <f>IF(DAY(JulDim1)=1,IF(AND(YEAR(JulDim1+2)=AnnéeCalendrier,MONTH(JulDim1+2)=7),JulDim1+2,""),IF(AND(YEAR(JulDim1+9)=AnnéeCalendrier,MONTH(JulDim1+9)=7),JulDim1+9,""))</f>
        <v>47302</v>
      </c>
      <c r="D27" s="5">
        <f>IF(DAY(JulDim1)=1,IF(AND(YEAR(JulDim1+3)=AnnéeCalendrier,MONTH(JulDim1+3)=7),JulDim1+3,""),IF(AND(YEAR(JulDim1+10)=AnnéeCalendrier,MONTH(JulDim1+10)=7),JulDim1+10,""))</f>
        <v>47303</v>
      </c>
      <c r="E27" s="5">
        <f>IF(DAY(JulDim1)=1,IF(AND(YEAR(JulDim1+4)=AnnéeCalendrier,MONTH(JulDim1+4)=7),JulDim1+4,""),IF(AND(YEAR(JulDim1+11)=AnnéeCalendrier,MONTH(JulDim1+11)=7),JulDim1+11,""))</f>
        <v>47304</v>
      </c>
      <c r="F27" s="5">
        <f>IF(DAY(JulDim1)=1,IF(AND(YEAR(JulDim1+5)=AnnéeCalendrier,MONTH(JulDim1+5)=7),JulDim1+5,""),IF(AND(YEAR(JulDim1+12)=AnnéeCalendrier,MONTH(JulDim1+12)=7),JulDim1+12,""))</f>
        <v>47305</v>
      </c>
      <c r="G27" s="5">
        <f>IF(DAY(JulDim1)=1,IF(AND(YEAR(JulDim1+6)=AnnéeCalendrier,MONTH(JulDim1+6)=7),JulDim1+6,""),IF(AND(YEAR(JulDim1+13)=AnnéeCalendrier,MONTH(JulDim1+13)=7),JulDim1+13,""))</f>
        <v>47306</v>
      </c>
      <c r="H27" s="7">
        <f>IF(DAY(JulDim1)=1,IF(AND(YEAR(JulDim1+7)=AnnéeCalendrier,MONTH(JulDim1+7)=7),JulDim1+7,""),IF(AND(YEAR(JulDim1+14)=AnnéeCalendrier,MONTH(JulDim1+14)=7),JulDim1+14,""))</f>
        <v>47307</v>
      </c>
      <c r="J27" s="6">
        <f>IF(DAY(AouDim1)=1,IF(AND(YEAR(AouDim1+1)=AnnéeCalendrier,MONTH(AouDim1+1)=8),AouDim1+1,""),IF(AND(YEAR(AouDim1+8)=AnnéeCalendrier,MONTH(AouDim1+8)=8),AouDim1+8,""))</f>
        <v>47336</v>
      </c>
      <c r="K27" s="5">
        <f>IF(DAY(AouDim1)=1,IF(AND(YEAR(AouDim1+2)=AnnéeCalendrier,MONTH(AouDim1+2)=8),AouDim1+2,""),IF(AND(YEAR(AouDim1+9)=AnnéeCalendrier,MONTH(AouDim1+9)=8),AouDim1+9,""))</f>
        <v>47337</v>
      </c>
      <c r="L27" s="5">
        <f>IF(DAY(AouDim1)=1,IF(AND(YEAR(AouDim1+3)=AnnéeCalendrier,MONTH(AouDim1+3)=8),AouDim1+3,""),IF(AND(YEAR(AouDim1+10)=AnnéeCalendrier,MONTH(AouDim1+10)=8),AouDim1+10,""))</f>
        <v>47338</v>
      </c>
      <c r="M27" s="5">
        <f>IF(DAY(AouDim1)=1,IF(AND(YEAR(AouDim1+4)=AnnéeCalendrier,MONTH(AouDim1+4)=8),AouDim1+4,""),IF(AND(YEAR(AouDim1+11)=AnnéeCalendrier,MONTH(AouDim1+11)=8),AouDim1+11,""))</f>
        <v>47339</v>
      </c>
      <c r="N27" s="5">
        <f>IF(DAY(AouDim1)=1,IF(AND(YEAR(AouDim1+5)=AnnéeCalendrier,MONTH(AouDim1+5)=8),AouDim1+5,""),IF(AND(YEAR(AouDim1+12)=AnnéeCalendrier,MONTH(AouDim1+12)=8),AouDim1+12,""))</f>
        <v>47340</v>
      </c>
      <c r="O27" s="5">
        <f>IF(DAY(AouDim1)=1,IF(AND(YEAR(AouDim1+6)=AnnéeCalendrier,MONTH(AouDim1+6)=8),AouDim1+6,""),IF(AND(YEAR(AouDim1+13)=AnnéeCalendrier,MONTH(AouDim1+13)=8),AouDim1+13,""))</f>
        <v>47341</v>
      </c>
      <c r="P27" s="7">
        <f>IF(DAY(AouDim1)=1,IF(AND(YEAR(AouDim1+7)=AnnéeCalendrier,MONTH(AouDim1+7)=8),AouDim1+7,""),IF(AND(YEAR(AouDim1+14)=AnnéeCalendrier,MONTH(AouDim1+14)=8),AouDim1+14,""))</f>
        <v>47342</v>
      </c>
      <c r="Q27" s="1"/>
      <c r="R27" s="6">
        <f>IF(DAY(SepDim1)=1,IF(AND(YEAR(SepDim1+1)=AnnéeCalendrier,MONTH(SepDim1+1)=9),SepDim1+1,""),IF(AND(YEAR(SepDim1+8)=AnnéeCalendrier,MONTH(SepDim1+8)=9),SepDim1+8,""))</f>
        <v>47364</v>
      </c>
      <c r="S27" s="5">
        <f>IF(DAY(SepDim1)=1,IF(AND(YEAR(SepDim1+2)=AnnéeCalendrier,MONTH(SepDim1+2)=9),SepDim1+2,""),IF(AND(YEAR(SepDim1+9)=AnnéeCalendrier,MONTH(SepDim1+9)=9),SepDim1+9,""))</f>
        <v>47365</v>
      </c>
      <c r="T27" s="5">
        <f>IF(DAY(SepDim1)=1,IF(AND(YEAR(SepDim1+3)=AnnéeCalendrier,MONTH(SepDim1+3)=9),SepDim1+3,""),IF(AND(YEAR(SepDim1+10)=AnnéeCalendrier,MONTH(SepDim1+10)=9),SepDim1+10,""))</f>
        <v>47366</v>
      </c>
      <c r="U27" s="5">
        <f>IF(DAY(SepDim1)=1,IF(AND(YEAR(SepDim1+4)=AnnéeCalendrier,MONTH(SepDim1+4)=9),SepDim1+4,""),IF(AND(YEAR(SepDim1+11)=AnnéeCalendrier,MONTH(SepDim1+11)=9),SepDim1+11,""))</f>
        <v>47367</v>
      </c>
      <c r="V27" s="5">
        <f>IF(DAY(SepDim1)=1,IF(AND(YEAR(SepDim1+5)=AnnéeCalendrier,MONTH(SepDim1+5)=9),SepDim1+5,""),IF(AND(YEAR(SepDim1+12)=AnnéeCalendrier,MONTH(SepDim1+12)=9),SepDim1+12,""))</f>
        <v>47368</v>
      </c>
      <c r="W27" s="5">
        <f>IF(DAY(SepDim1)=1,IF(AND(YEAR(SepDim1+6)=AnnéeCalendrier,MONTH(SepDim1+6)=9),SepDim1+6,""),IF(AND(YEAR(SepDim1+13)=AnnéeCalendrier,MONTH(SepDim1+13)=9),SepDim1+13,""))</f>
        <v>47369</v>
      </c>
      <c r="X27" s="7">
        <f>IF(DAY(SepDim1)=1,IF(AND(YEAR(SepDim1+7)=AnnéeCalendrier,MONTH(SepDim1+7)=9),SepDim1+7,""),IF(AND(YEAR(SepDim1+14)=AnnéeCalendrier,MONTH(SepDim1+14)=9),SepDim1+14,""))</f>
        <v>47370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47308</v>
      </c>
      <c r="C28" s="5">
        <f>IF(DAY(JulDim1)=1,IF(AND(YEAR(JulDim1+9)=AnnéeCalendrier,MONTH(JulDim1+9)=7),JulDim1+9,""),IF(AND(YEAR(JulDim1+16)=AnnéeCalendrier,MONTH(JulDim1+16)=7),JulDim1+16,""))</f>
        <v>47309</v>
      </c>
      <c r="D28" s="5">
        <f>IF(DAY(JulDim1)=1,IF(AND(YEAR(JulDim1+10)=AnnéeCalendrier,MONTH(JulDim1+10)=7),JulDim1+10,""),IF(AND(YEAR(JulDim1+17)=AnnéeCalendrier,MONTH(JulDim1+17)=7),JulDim1+17,""))</f>
        <v>47310</v>
      </c>
      <c r="E28" s="5">
        <f>IF(DAY(JulDim1)=1,IF(AND(YEAR(JulDim1+11)=AnnéeCalendrier,MONTH(JulDim1+11)=7),JulDim1+11,""),IF(AND(YEAR(JulDim1+18)=AnnéeCalendrier,MONTH(JulDim1+18)=7),JulDim1+18,""))</f>
        <v>47311</v>
      </c>
      <c r="F28" s="5">
        <f>IF(DAY(JulDim1)=1,IF(AND(YEAR(JulDim1+12)=AnnéeCalendrier,MONTH(JulDim1+12)=7),JulDim1+12,""),IF(AND(YEAR(JulDim1+19)=AnnéeCalendrier,MONTH(JulDim1+19)=7),JulDim1+19,""))</f>
        <v>47312</v>
      </c>
      <c r="G28" s="5">
        <f>IF(DAY(JulDim1)=1,IF(AND(YEAR(JulDim1+13)=AnnéeCalendrier,MONTH(JulDim1+13)=7),JulDim1+13,""),IF(AND(YEAR(JulDim1+20)=AnnéeCalendrier,MONTH(JulDim1+20)=7),JulDim1+20,""))</f>
        <v>47313</v>
      </c>
      <c r="H28" s="7">
        <f>IF(DAY(JulDim1)=1,IF(AND(YEAR(JulDim1+14)=AnnéeCalendrier,MONTH(JulDim1+14)=7),JulDim1+14,""),IF(AND(YEAR(JulDim1+21)=AnnéeCalendrier,MONTH(JulDim1+21)=7),JulDim1+21,""))</f>
        <v>47314</v>
      </c>
      <c r="J28" s="6">
        <f>IF(DAY(AouDim1)=1,IF(AND(YEAR(AouDim1+8)=AnnéeCalendrier,MONTH(AouDim1+8)=8),AouDim1+8,""),IF(AND(YEAR(AouDim1+15)=AnnéeCalendrier,MONTH(AouDim1+15)=8),AouDim1+15,""))</f>
        <v>47343</v>
      </c>
      <c r="K28" s="5">
        <f>IF(DAY(AouDim1)=1,IF(AND(YEAR(AouDim1+9)=AnnéeCalendrier,MONTH(AouDim1+9)=8),AouDim1+9,""),IF(AND(YEAR(AouDim1+16)=AnnéeCalendrier,MONTH(AouDim1+16)=8),AouDim1+16,""))</f>
        <v>47344</v>
      </c>
      <c r="L28" s="5">
        <f>IF(DAY(AouDim1)=1,IF(AND(YEAR(AouDim1+10)=AnnéeCalendrier,MONTH(AouDim1+10)=8),AouDim1+10,""),IF(AND(YEAR(AouDim1+17)=AnnéeCalendrier,MONTH(AouDim1+17)=8),AouDim1+17,""))</f>
        <v>47345</v>
      </c>
      <c r="M28" s="5">
        <f>IF(DAY(AouDim1)=1,IF(AND(YEAR(AouDim1+11)=AnnéeCalendrier,MONTH(AouDim1+11)=8),AouDim1+11,""),IF(AND(YEAR(AouDim1+18)=AnnéeCalendrier,MONTH(AouDim1+18)=8),AouDim1+18,""))</f>
        <v>47346</v>
      </c>
      <c r="N28" s="5">
        <f>IF(DAY(AouDim1)=1,IF(AND(YEAR(AouDim1+12)=AnnéeCalendrier,MONTH(AouDim1+12)=8),AouDim1+12,""),IF(AND(YEAR(AouDim1+19)=AnnéeCalendrier,MONTH(AouDim1+19)=8),AouDim1+19,""))</f>
        <v>47347</v>
      </c>
      <c r="O28" s="5">
        <f>IF(DAY(AouDim1)=1,IF(AND(YEAR(AouDim1+13)=AnnéeCalendrier,MONTH(AouDim1+13)=8),AouDim1+13,""),IF(AND(YEAR(AouDim1+20)=AnnéeCalendrier,MONTH(AouDim1+20)=8),AouDim1+20,""))</f>
        <v>47348</v>
      </c>
      <c r="P28" s="7">
        <f>IF(DAY(AouDim1)=1,IF(AND(YEAR(AouDim1+14)=AnnéeCalendrier,MONTH(AouDim1+14)=8),AouDim1+14,""),IF(AND(YEAR(AouDim1+21)=AnnéeCalendrier,MONTH(AouDim1+21)=8),AouDim1+21,""))</f>
        <v>47349</v>
      </c>
      <c r="Q28" s="1"/>
      <c r="R28" s="6">
        <f>IF(DAY(SepDim1)=1,IF(AND(YEAR(SepDim1+8)=AnnéeCalendrier,MONTH(SepDim1+8)=9),SepDim1+8,""),IF(AND(YEAR(SepDim1+15)=AnnéeCalendrier,MONTH(SepDim1+15)=9),SepDim1+15,""))</f>
        <v>47371</v>
      </c>
      <c r="S28" s="5">
        <f>IF(DAY(SepDim1)=1,IF(AND(YEAR(SepDim1+9)=AnnéeCalendrier,MONTH(SepDim1+9)=9),SepDim1+9,""),IF(AND(YEAR(SepDim1+16)=AnnéeCalendrier,MONTH(SepDim1+16)=9),SepDim1+16,""))</f>
        <v>47372</v>
      </c>
      <c r="T28" s="5">
        <f>IF(DAY(SepDim1)=1,IF(AND(YEAR(SepDim1+10)=AnnéeCalendrier,MONTH(SepDim1+10)=9),SepDim1+10,""),IF(AND(YEAR(SepDim1+17)=AnnéeCalendrier,MONTH(SepDim1+17)=9),SepDim1+17,""))</f>
        <v>47373</v>
      </c>
      <c r="U28" s="5">
        <f>IF(DAY(SepDim1)=1,IF(AND(YEAR(SepDim1+11)=AnnéeCalendrier,MONTH(SepDim1+11)=9),SepDim1+11,""),IF(AND(YEAR(SepDim1+18)=AnnéeCalendrier,MONTH(SepDim1+18)=9),SepDim1+18,""))</f>
        <v>47374</v>
      </c>
      <c r="V28" s="5">
        <f>IF(DAY(SepDim1)=1,IF(AND(YEAR(SepDim1+12)=AnnéeCalendrier,MONTH(SepDim1+12)=9),SepDim1+12,""),IF(AND(YEAR(SepDim1+19)=AnnéeCalendrier,MONTH(SepDim1+19)=9),SepDim1+19,""))</f>
        <v>47375</v>
      </c>
      <c r="W28" s="5">
        <f>IF(DAY(SepDim1)=1,IF(AND(YEAR(SepDim1+13)=AnnéeCalendrier,MONTH(SepDim1+13)=9),SepDim1+13,""),IF(AND(YEAR(SepDim1+20)=AnnéeCalendrier,MONTH(SepDim1+20)=9),SepDim1+20,""))</f>
        <v>47376</v>
      </c>
      <c r="X28" s="7">
        <f>IF(DAY(SepDim1)=1,IF(AND(YEAR(SepDim1+14)=AnnéeCalendrier,MONTH(SepDim1+14)=9),SepDim1+14,""),IF(AND(YEAR(SepDim1+21)=AnnéeCalendrier,MONTH(SepDim1+21)=9),SepDim1+21,""))</f>
        <v>47377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47315</v>
      </c>
      <c r="C29" s="5">
        <f>IF(DAY(JulDim1)=1,IF(AND(YEAR(JulDim1+16)=AnnéeCalendrier,MONTH(JulDim1+16)=7),JulDim1+16,""),IF(AND(YEAR(JulDim1+23)=AnnéeCalendrier,MONTH(JulDim1+23)=7),JulDim1+23,""))</f>
        <v>47316</v>
      </c>
      <c r="D29" s="5">
        <f>IF(DAY(JulDim1)=1,IF(AND(YEAR(JulDim1+17)=AnnéeCalendrier,MONTH(JulDim1+17)=7),JulDim1+17,""),IF(AND(YEAR(JulDim1+24)=AnnéeCalendrier,MONTH(JulDim1+24)=7),JulDim1+24,""))</f>
        <v>47317</v>
      </c>
      <c r="E29" s="5">
        <f>IF(DAY(JulDim1)=1,IF(AND(YEAR(JulDim1+18)=AnnéeCalendrier,MONTH(JulDim1+18)=7),JulDim1+18,""),IF(AND(YEAR(JulDim1+25)=AnnéeCalendrier,MONTH(JulDim1+25)=7),JulDim1+25,""))</f>
        <v>47318</v>
      </c>
      <c r="F29" s="5">
        <f>IF(DAY(JulDim1)=1,IF(AND(YEAR(JulDim1+19)=AnnéeCalendrier,MONTH(JulDim1+19)=7),JulDim1+19,""),IF(AND(YEAR(JulDim1+26)=AnnéeCalendrier,MONTH(JulDim1+26)=7),JulDim1+26,""))</f>
        <v>47319</v>
      </c>
      <c r="G29" s="5">
        <f>IF(DAY(JulDim1)=1,IF(AND(YEAR(JulDim1+20)=AnnéeCalendrier,MONTH(JulDim1+20)=7),JulDim1+20,""),IF(AND(YEAR(JulDim1+27)=AnnéeCalendrier,MONTH(JulDim1+27)=7),JulDim1+27,""))</f>
        <v>47320</v>
      </c>
      <c r="H29" s="7">
        <f>IF(DAY(JulDim1)=1,IF(AND(YEAR(JulDim1+21)=AnnéeCalendrier,MONTH(JulDim1+21)=7),JulDim1+21,""),IF(AND(YEAR(JulDim1+28)=AnnéeCalendrier,MONTH(JulDim1+28)=7),JulDim1+28,""))</f>
        <v>47321</v>
      </c>
      <c r="J29" s="6">
        <f>IF(DAY(AouDim1)=1,IF(AND(YEAR(AouDim1+15)=AnnéeCalendrier,MONTH(AouDim1+15)=8),AouDim1+15,""),IF(AND(YEAR(AouDim1+22)=AnnéeCalendrier,MONTH(AouDim1+22)=8),AouDim1+22,""))</f>
        <v>47350</v>
      </c>
      <c r="K29" s="5">
        <f>IF(DAY(AouDim1)=1,IF(AND(YEAR(AouDim1+16)=AnnéeCalendrier,MONTH(AouDim1+16)=8),AouDim1+16,""),IF(AND(YEAR(AouDim1+23)=AnnéeCalendrier,MONTH(AouDim1+23)=8),AouDim1+23,""))</f>
        <v>47351</v>
      </c>
      <c r="L29" s="5">
        <f>IF(DAY(AouDim1)=1,IF(AND(YEAR(AouDim1+17)=AnnéeCalendrier,MONTH(AouDim1+17)=8),AouDim1+17,""),IF(AND(YEAR(AouDim1+24)=AnnéeCalendrier,MONTH(AouDim1+24)=8),AouDim1+24,""))</f>
        <v>47352</v>
      </c>
      <c r="M29" s="5">
        <f>IF(DAY(AouDim1)=1,IF(AND(YEAR(AouDim1+18)=AnnéeCalendrier,MONTH(AouDim1+18)=8),AouDim1+18,""),IF(AND(YEAR(AouDim1+25)=AnnéeCalendrier,MONTH(AouDim1+25)=8),AouDim1+25,""))</f>
        <v>47353</v>
      </c>
      <c r="N29" s="5">
        <f>IF(DAY(AouDim1)=1,IF(AND(YEAR(AouDim1+19)=AnnéeCalendrier,MONTH(AouDim1+19)=8),AouDim1+19,""),IF(AND(YEAR(AouDim1+26)=AnnéeCalendrier,MONTH(AouDim1+26)=8),AouDim1+26,""))</f>
        <v>47354</v>
      </c>
      <c r="O29" s="5">
        <f>IF(DAY(AouDim1)=1,IF(AND(YEAR(AouDim1+20)=AnnéeCalendrier,MONTH(AouDim1+20)=8),AouDim1+20,""),IF(AND(YEAR(AouDim1+27)=AnnéeCalendrier,MONTH(AouDim1+27)=8),AouDim1+27,""))</f>
        <v>47355</v>
      </c>
      <c r="P29" s="7">
        <f>IF(DAY(AouDim1)=1,IF(AND(YEAR(AouDim1+21)=AnnéeCalendrier,MONTH(AouDim1+21)=8),AouDim1+21,""),IF(AND(YEAR(AouDim1+28)=AnnéeCalendrier,MONTH(AouDim1+28)=8),AouDim1+28,""))</f>
        <v>47356</v>
      </c>
      <c r="Q29" s="1"/>
      <c r="R29" s="6">
        <f>IF(DAY(SepDim1)=1,IF(AND(YEAR(SepDim1+15)=AnnéeCalendrier,MONTH(SepDim1+15)=9),SepDim1+15,""),IF(AND(YEAR(SepDim1+22)=AnnéeCalendrier,MONTH(SepDim1+22)=9),SepDim1+22,""))</f>
        <v>47378</v>
      </c>
      <c r="S29" s="5">
        <f>IF(DAY(SepDim1)=1,IF(AND(YEAR(SepDim1+16)=AnnéeCalendrier,MONTH(SepDim1+16)=9),SepDim1+16,""),IF(AND(YEAR(SepDim1+23)=AnnéeCalendrier,MONTH(SepDim1+23)=9),SepDim1+23,""))</f>
        <v>47379</v>
      </c>
      <c r="T29" s="5">
        <f>IF(DAY(SepDim1)=1,IF(AND(YEAR(SepDim1+17)=AnnéeCalendrier,MONTH(SepDim1+17)=9),SepDim1+17,""),IF(AND(YEAR(SepDim1+24)=AnnéeCalendrier,MONTH(SepDim1+24)=9),SepDim1+24,""))</f>
        <v>47380</v>
      </c>
      <c r="U29" s="5">
        <f>IF(DAY(SepDim1)=1,IF(AND(YEAR(SepDim1+18)=AnnéeCalendrier,MONTH(SepDim1+18)=9),SepDim1+18,""),IF(AND(YEAR(SepDim1+25)=AnnéeCalendrier,MONTH(SepDim1+25)=9),SepDim1+25,""))</f>
        <v>47381</v>
      </c>
      <c r="V29" s="5">
        <f>IF(DAY(SepDim1)=1,IF(AND(YEAR(SepDim1+19)=AnnéeCalendrier,MONTH(SepDim1+19)=9),SepDim1+19,""),IF(AND(YEAR(SepDim1+26)=AnnéeCalendrier,MONTH(SepDim1+26)=9),SepDim1+26,""))</f>
        <v>47382</v>
      </c>
      <c r="W29" s="5">
        <f>IF(DAY(SepDim1)=1,IF(AND(YEAR(SepDim1+20)=AnnéeCalendrier,MONTH(SepDim1+20)=9),SepDim1+20,""),IF(AND(YEAR(SepDim1+27)=AnnéeCalendrier,MONTH(SepDim1+27)=9),SepDim1+27,""))</f>
        <v>47383</v>
      </c>
      <c r="X29" s="7">
        <f>IF(DAY(SepDim1)=1,IF(AND(YEAR(SepDim1+21)=AnnéeCalendrier,MONTH(SepDim1+21)=9),SepDim1+21,""),IF(AND(YEAR(SepDim1+28)=AnnéeCalendrier,MONTH(SepDim1+28)=9),SepDim1+28,""))</f>
        <v>47384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47322</v>
      </c>
      <c r="C30" s="5">
        <f>IF(DAY(JulDim1)=1,IF(AND(YEAR(JulDim1+23)=AnnéeCalendrier,MONTH(JulDim1+23)=7),JulDim1+23,""),IF(AND(YEAR(JulDim1+30)=AnnéeCalendrier,MONTH(JulDim1+30)=7),JulDim1+30,""))</f>
        <v>47323</v>
      </c>
      <c r="D30" s="5">
        <f>IF(DAY(JulDim1)=1,IF(AND(YEAR(JulDim1+24)=AnnéeCalendrier,MONTH(JulDim1+24)=7),JulDim1+24,""),IF(AND(YEAR(JulDim1+31)=AnnéeCalendrier,MONTH(JulDim1+31)=7),JulDim1+31,""))</f>
        <v>47324</v>
      </c>
      <c r="E30" s="5">
        <f>IF(DAY(JulDim1)=1,IF(AND(YEAR(JulDim1+25)=AnnéeCalendrier,MONTH(JulDim1+25)=7),JulDim1+25,""),IF(AND(YEAR(JulDim1+32)=AnnéeCalendrier,MONTH(JulDim1+32)=7),JulDim1+32,""))</f>
        <v>47325</v>
      </c>
      <c r="F30" s="5">
        <f>IF(DAY(JulDim1)=1,IF(AND(YEAR(JulDim1+26)=AnnéeCalendrier,MONTH(JulDim1+26)=7),JulDim1+26,""),IF(AND(YEAR(JulDim1+33)=AnnéeCalendrier,MONTH(JulDim1+33)=7),JulDim1+33,""))</f>
        <v>47326</v>
      </c>
      <c r="G30" s="5">
        <f>IF(DAY(JulDim1)=1,IF(AND(YEAR(JulDim1+27)=AnnéeCalendrier,MONTH(JulDim1+27)=7),JulDim1+27,""),IF(AND(YEAR(JulDim1+34)=AnnéeCalendrier,MONTH(JulDim1+34)=7),JulDim1+34,""))</f>
        <v>47327</v>
      </c>
      <c r="H30" s="7">
        <f>IF(DAY(JulDim1)=1,IF(AND(YEAR(JulDim1+28)=AnnéeCalendrier,MONTH(JulDim1+28)=7),JulDim1+28,""),IF(AND(YEAR(JulDim1+35)=AnnéeCalendrier,MONTH(JulDim1+35)=7),JulDim1+35,""))</f>
        <v>47328</v>
      </c>
      <c r="J30" s="6">
        <f>IF(DAY(AouDim1)=1,IF(AND(YEAR(AouDim1+22)=AnnéeCalendrier,MONTH(AouDim1+22)=8),AouDim1+22,""),IF(AND(YEAR(AouDim1+29)=AnnéeCalendrier,MONTH(AouDim1+29)=8),AouDim1+29,""))</f>
        <v>47357</v>
      </c>
      <c r="K30" s="5">
        <f>IF(DAY(AouDim1)=1,IF(AND(YEAR(AouDim1+23)=AnnéeCalendrier,MONTH(AouDim1+23)=8),AouDim1+23,""),IF(AND(YEAR(AouDim1+30)=AnnéeCalendrier,MONTH(AouDim1+30)=8),AouDim1+30,""))</f>
        <v>47358</v>
      </c>
      <c r="L30" s="5">
        <f>IF(DAY(AouDim1)=1,IF(AND(YEAR(AouDim1+24)=AnnéeCalendrier,MONTH(AouDim1+24)=8),AouDim1+24,""),IF(AND(YEAR(AouDim1+31)=AnnéeCalendrier,MONTH(AouDim1+31)=8),AouDim1+31,""))</f>
        <v>47359</v>
      </c>
      <c r="M30" s="5">
        <f>IF(DAY(AouDim1)=1,IF(AND(YEAR(AouDim1+25)=AnnéeCalendrier,MONTH(AouDim1+25)=8),AouDim1+25,""),IF(AND(YEAR(AouDim1+32)=AnnéeCalendrier,MONTH(AouDim1+32)=8),AouDim1+32,""))</f>
        <v>47360</v>
      </c>
      <c r="N30" s="5">
        <f>IF(DAY(AouDim1)=1,IF(AND(YEAR(AouDim1+26)=AnnéeCalendrier,MONTH(AouDim1+26)=8),AouDim1+26,""),IF(AND(YEAR(AouDim1+33)=AnnéeCalendrier,MONTH(AouDim1+33)=8),AouDim1+33,""))</f>
        <v>47361</v>
      </c>
      <c r="O30" s="5" t="str">
        <f>IF(DAY(AouDim1)=1,IF(AND(YEAR(AouDim1+27)=AnnéeCalendrier,MONTH(AouDim1+27)=8),AouDim1+27,""),IF(AND(YEAR(AouDim1+34)=AnnéeCalendrier,MONTH(AouDim1+34)=8),AouDim1+34,""))</f>
        <v/>
      </c>
      <c r="P30" s="7" t="str">
        <f>IF(DAY(AouDim1)=1,IF(AND(YEAR(AouDim1+28)=AnnéeCalendrier,MONTH(AouDim1+28)=8),AouDim1+28,""),IF(AND(YEAR(AouDim1+35)=AnnéeCalendrier,MONTH(AouDim1+35)=8),AouDim1+35,""))</f>
        <v/>
      </c>
      <c r="Q30" s="1"/>
      <c r="R30" s="6">
        <f>IF(DAY(SepDim1)=1,IF(AND(YEAR(SepDim1+22)=AnnéeCalendrier,MONTH(SepDim1+22)=9),SepDim1+22,""),IF(AND(YEAR(SepDim1+29)=AnnéeCalendrier,MONTH(SepDim1+29)=9),SepDim1+29,""))</f>
        <v>47385</v>
      </c>
      <c r="S30" s="5">
        <f>IF(DAY(SepDim1)=1,IF(AND(YEAR(SepDim1+23)=AnnéeCalendrier,MONTH(SepDim1+23)=9),SepDim1+23,""),IF(AND(YEAR(SepDim1+30)=AnnéeCalendrier,MONTH(SepDim1+30)=9),SepDim1+30,""))</f>
        <v>47386</v>
      </c>
      <c r="T30" s="5">
        <f>IF(DAY(SepDim1)=1,IF(AND(YEAR(SepDim1+24)=AnnéeCalendrier,MONTH(SepDim1+24)=9),SepDim1+24,""),IF(AND(YEAR(SepDim1+31)=AnnéeCalendrier,MONTH(SepDim1+31)=9),SepDim1+31,""))</f>
        <v>47387</v>
      </c>
      <c r="U30" s="5">
        <f>IF(DAY(SepDim1)=1,IF(AND(YEAR(SepDim1+25)=AnnéeCalendrier,MONTH(SepDim1+25)=9),SepDim1+25,""),IF(AND(YEAR(SepDim1+32)=AnnéeCalendrier,MONTH(SepDim1+32)=9),SepDim1+32,""))</f>
        <v>47388</v>
      </c>
      <c r="V30" s="5">
        <f>IF(DAY(SepDim1)=1,IF(AND(YEAR(SepDim1+26)=AnnéeCalendrier,MONTH(SepDim1+26)=9),SepDim1+26,""),IF(AND(YEAR(SepDim1+33)=AnnéeCalendrier,MONTH(SepDim1+33)=9),SepDim1+33,""))</f>
        <v>47389</v>
      </c>
      <c r="W30" s="5">
        <f>IF(DAY(SepDim1)=1,IF(AND(YEAR(SepDim1+27)=AnnéeCalendrier,MONTH(SepDim1+27)=9),SepDim1+27,""),IF(AND(YEAR(SepDim1+34)=AnnéeCalendrier,MONTH(SepDim1+34)=9),SepDim1+34,""))</f>
        <v>47390</v>
      </c>
      <c r="X30" s="7">
        <f>IF(DAY(SepDim1)=1,IF(AND(YEAR(SepDim1+28)=AnnéeCalendrier,MONTH(SepDim1+28)=9),SepDim1+28,""),IF(AND(YEAR(SepDim1+35)=AnnéeCalendrier,MONTH(SepDim1+35)=9),SepDim1+35,""))</f>
        <v>47391</v>
      </c>
    </row>
    <row r="31" spans="1:24" ht="36" customHeight="1" x14ac:dyDescent="0.25">
      <c r="B31" s="8">
        <f>IF(DAY(JulDim1)=1,IF(AND(YEAR(JulDim1+29)=AnnéeCalendrier,MONTH(JulDim1+29)=7),JulDim1+29,""),IF(AND(YEAR(JulDim1+36)=AnnéeCalendrier,MONTH(JulDim1+36)=7),JulDim1+36,""))</f>
        <v>47329</v>
      </c>
      <c r="C31" s="9">
        <f>IF(DAY(JulDim1)=1,IF(AND(YEAR(JulDim1+30)=AnnéeCalendrier,MONTH(JulDim1+30)=7),JulDim1+30,""),IF(AND(YEAR(JulDim1+37)=AnnéeCalendrier,MONTH(JulDim1+37)=7),JulDim1+37,""))</f>
        <v>47330</v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 t="str">
        <f>IF(DAY(AouDim1)=1,IF(AND(YEAR(AouDim1+29)=AnnéeCalendrier,MONTH(AouDim1+29)=8),AouDim1+29,""),IF(AND(YEAR(AouDim1+36)=AnnéeCalendrier,MONTH(AouDim1+36)=8),AouDim1+36,""))</f>
        <v/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35" t="s">
        <v>5</v>
      </c>
      <c r="C33" s="35"/>
      <c r="D33" s="35"/>
      <c r="E33" s="35"/>
      <c r="F33" s="35"/>
      <c r="G33" s="35"/>
      <c r="H33" s="35"/>
      <c r="J33" s="35" t="s">
        <v>15</v>
      </c>
      <c r="K33" s="35"/>
      <c r="L33" s="35"/>
      <c r="M33" s="35"/>
      <c r="N33" s="35"/>
      <c r="O33" s="35"/>
      <c r="P33" s="35"/>
      <c r="R33" s="35" t="s">
        <v>19</v>
      </c>
      <c r="S33" s="35"/>
      <c r="T33" s="35"/>
      <c r="U33" s="35"/>
      <c r="V33" s="35"/>
      <c r="W33" s="35"/>
      <c r="X33" s="35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>
        <f>IF(DAY(OctDim1)=1,"",IF(AND(YEAR(OctDim1+1)=AnnéeCalendrier,MONTH(OctDim1+1)=10),OctDim1+1,""))</f>
        <v>47392</v>
      </c>
      <c r="C35" s="5">
        <f>IF(DAY(OctDim1)=1,"",IF(AND(YEAR(OctDim1+2)=AnnéeCalendrier,MONTH(OctDim1+2)=10),OctDim1+2,""))</f>
        <v>47393</v>
      </c>
      <c r="D35" s="5">
        <f>IF(DAY(OctDim1)=1,"",IF(AND(YEAR(OctDim1+3)=AnnéeCalendrier,MONTH(OctDim1+3)=10),OctDim1+3,""))</f>
        <v>47394</v>
      </c>
      <c r="E35" s="5">
        <f>IF(DAY(OctDim1)=1,"",IF(AND(YEAR(OctDim1+4)=AnnéeCalendrier,MONTH(OctDim1+4)=10),OctDim1+4,""))</f>
        <v>47395</v>
      </c>
      <c r="F35" s="5">
        <f>IF(DAY(OctDim1)=1,"",IF(AND(YEAR(OctDim1+5)=AnnéeCalendrier,MONTH(OctDim1+5)=10),OctDim1+5,""))</f>
        <v>47396</v>
      </c>
      <c r="G35" s="5">
        <f>IF(DAY(OctDim1)=1,"",IF(AND(YEAR(OctDim1+6)=AnnéeCalendrier,MONTH(OctDim1+6)=10),OctDim1+6,""))</f>
        <v>47397</v>
      </c>
      <c r="H35" s="7">
        <f>IF(DAY(OctDim1)=1,IF(AND(YEAR(OctDim1)=AnnéeCalendrier,MONTH(OctDim1)=10),OctDim1,""),IF(AND(YEAR(OctDim1+7)=AnnéeCalendrier,MONTH(OctDim1+7)=10),OctDim1+7,""))</f>
        <v>47398</v>
      </c>
      <c r="I35" s="4"/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 t="str">
        <f>IF(DAY(NovDim1)=1,"",IF(AND(YEAR(NovDim1+3)=AnnéeCalendrier,MONTH(NovDim1+3)=11),NovDim1+3,""))</f>
        <v/>
      </c>
      <c r="M35" s="5">
        <f>IF(DAY(NovDim1)=1,"",IF(AND(YEAR(NovDim1+4)=AnnéeCalendrier,MONTH(NovDim1+4)=11),NovDim1+4,""))</f>
        <v>47423</v>
      </c>
      <c r="N35" s="5">
        <f>IF(DAY(NovDim1)=1,"",IF(AND(YEAR(NovDim1+5)=AnnéeCalendrier,MONTH(NovDim1+5)=11),NovDim1+5,""))</f>
        <v>47424</v>
      </c>
      <c r="O35" s="5">
        <f>IF(DAY(NovDim1)=1,"",IF(AND(YEAR(NovDim1+6)=AnnéeCalendrier,MONTH(NovDim1+6)=11),NovDim1+6,""))</f>
        <v>47425</v>
      </c>
      <c r="P35" s="7">
        <f>IF(DAY(NovDim1)=1,IF(AND(YEAR(NovDim1)=AnnéeCalendrier,MONTH(NovDim1)=11),NovDim1,""),IF(AND(YEAR(NovDim1+7)=AnnéeCalendrier,MONTH(NovDim1+7)=11),NovDim1+7,""))</f>
        <v>47426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 t="str">
        <f>IF(DAY(DécDim1)=1,"",IF(AND(YEAR(DécDim1+3)=AnnéeCalendrier,MONTH(DécDim1+3)=12),DécDim1+3,""))</f>
        <v/>
      </c>
      <c r="U35" s="5" t="str">
        <f>IF(DAY(DécDim1)=1,"",IF(AND(YEAR(DécDim1+4)=AnnéeCalendrier,MONTH(DécDim1+4)=12),DécDim1+4,""))</f>
        <v/>
      </c>
      <c r="V35" s="5" t="str">
        <f>IF(DAY(DécDim1)=1,"",IF(AND(YEAR(DécDim1+5)=AnnéeCalendrier,MONTH(DécDim1+5)=12),DécDim1+5,""))</f>
        <v/>
      </c>
      <c r="W35" s="5">
        <f>IF(DAY(DécDim1)=1,"",IF(AND(YEAR(DécDim1+6)=AnnéeCalendrier,MONTH(DécDim1+6)=12),DécDim1+6,""))</f>
        <v>47453</v>
      </c>
      <c r="X35" s="7">
        <f>IF(DAY(DécDim1)=1,IF(AND(YEAR(DécDim1)=AnnéeCalendrier,MONTH(DécDim1)=12),DécDim1,""),IF(AND(YEAR(DécDim1+7)=AnnéeCalendrier,MONTH(DécDim1+7)=12),DécDim1+7,""))</f>
        <v>47454</v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47399</v>
      </c>
      <c r="C36" s="5">
        <f>IF(DAY(OctDim1)=1,IF(AND(YEAR(OctDim1+2)=AnnéeCalendrier,MONTH(OctDim1+2)=10),OctDim1+2,""),IF(AND(YEAR(OctDim1+9)=AnnéeCalendrier,MONTH(OctDim1+9)=10),OctDim1+9,""))</f>
        <v>47400</v>
      </c>
      <c r="D36" s="5">
        <f>IF(DAY(OctDim1)=1,IF(AND(YEAR(OctDim1+3)=AnnéeCalendrier,MONTH(OctDim1+3)=10),OctDim1+3,""),IF(AND(YEAR(OctDim1+10)=AnnéeCalendrier,MONTH(OctDim1+10)=10),OctDim1+10,""))</f>
        <v>47401</v>
      </c>
      <c r="E36" s="5">
        <f>IF(DAY(OctDim1)=1,IF(AND(YEAR(OctDim1+4)=AnnéeCalendrier,MONTH(OctDim1+4)=10),OctDim1+4,""),IF(AND(YEAR(OctDim1+11)=AnnéeCalendrier,MONTH(OctDim1+11)=10),OctDim1+11,""))</f>
        <v>47402</v>
      </c>
      <c r="F36" s="5">
        <f>IF(DAY(OctDim1)=1,IF(AND(YEAR(OctDim1+5)=AnnéeCalendrier,MONTH(OctDim1+5)=10),OctDim1+5,""),IF(AND(YEAR(OctDim1+12)=AnnéeCalendrier,MONTH(OctDim1+12)=10),OctDim1+12,""))</f>
        <v>47403</v>
      </c>
      <c r="G36" s="5">
        <f>IF(DAY(OctDim1)=1,IF(AND(YEAR(OctDim1+6)=AnnéeCalendrier,MONTH(OctDim1+6)=10),OctDim1+6,""),IF(AND(YEAR(OctDim1+13)=AnnéeCalendrier,MONTH(OctDim1+13)=10),OctDim1+13,""))</f>
        <v>47404</v>
      </c>
      <c r="H36" s="7">
        <f>IF(DAY(OctDim1)=1,IF(AND(YEAR(OctDim1+7)=AnnéeCalendrier,MONTH(OctDim1+7)=10),OctDim1+7,""),IF(AND(YEAR(OctDim1+14)=AnnéeCalendrier,MONTH(OctDim1+14)=10),OctDim1+14,""))</f>
        <v>47405</v>
      </c>
      <c r="I36" s="4"/>
      <c r="J36" s="6">
        <f>IF(DAY(NovDim1)=1,IF(AND(YEAR(NovDim1+1)=AnnéeCalendrier,MONTH(NovDim1+1)=11),NovDim1+1,""),IF(AND(YEAR(NovDim1+8)=AnnéeCalendrier,MONTH(NovDim1+8)=11),NovDim1+8,""))</f>
        <v>47427</v>
      </c>
      <c r="K36" s="5">
        <f>IF(DAY(NovDim1)=1,IF(AND(YEAR(NovDim1+2)=AnnéeCalendrier,MONTH(NovDim1+2)=11),NovDim1+2,""),IF(AND(YEAR(NovDim1+9)=AnnéeCalendrier,MONTH(NovDim1+9)=11),NovDim1+9,""))</f>
        <v>47428</v>
      </c>
      <c r="L36" s="5">
        <f>IF(DAY(NovDim1)=1,IF(AND(YEAR(NovDim1+3)=AnnéeCalendrier,MONTH(NovDim1+3)=11),NovDim1+3,""),IF(AND(YEAR(NovDim1+10)=AnnéeCalendrier,MONTH(NovDim1+10)=11),NovDim1+10,""))</f>
        <v>47429</v>
      </c>
      <c r="M36" s="5">
        <f>IF(DAY(NovDim1)=1,IF(AND(YEAR(NovDim1+4)=AnnéeCalendrier,MONTH(NovDim1+4)=11),NovDim1+4,""),IF(AND(YEAR(NovDim1+11)=AnnéeCalendrier,MONTH(NovDim1+11)=11),NovDim1+11,""))</f>
        <v>47430</v>
      </c>
      <c r="N36" s="5">
        <f>IF(DAY(NovDim1)=1,IF(AND(YEAR(NovDim1+5)=AnnéeCalendrier,MONTH(NovDim1+5)=11),NovDim1+5,""),IF(AND(YEAR(NovDim1+12)=AnnéeCalendrier,MONTH(NovDim1+12)=11),NovDim1+12,""))</f>
        <v>47431</v>
      </c>
      <c r="O36" s="5">
        <f>IF(DAY(NovDim1)=1,IF(AND(YEAR(NovDim1+6)=AnnéeCalendrier,MONTH(NovDim1+6)=11),NovDim1+6,""),IF(AND(YEAR(NovDim1+13)=AnnéeCalendrier,MONTH(NovDim1+13)=11),NovDim1+13,""))</f>
        <v>47432</v>
      </c>
      <c r="P36" s="7">
        <f>IF(DAY(NovDim1)=1,IF(AND(YEAR(NovDim1+7)=AnnéeCalendrier,MONTH(NovDim1+7)=11),NovDim1+7,""),IF(AND(YEAR(NovDim1+14)=AnnéeCalendrier,MONTH(NovDim1+14)=11),NovDim1+14,""))</f>
        <v>47433</v>
      </c>
      <c r="R36" s="6">
        <f>IF(DAY(DécDim1)=1,IF(AND(YEAR(DécDim1+1)=AnnéeCalendrier,MONTH(DécDim1+1)=12),DécDim1+1,""),IF(AND(YEAR(DécDim1+8)=AnnéeCalendrier,MONTH(DécDim1+8)=12),DécDim1+8,""))</f>
        <v>47455</v>
      </c>
      <c r="S36" s="5">
        <f>IF(DAY(DécDim1)=1,IF(AND(YEAR(DécDim1+2)=AnnéeCalendrier,MONTH(DécDim1+2)=12),DécDim1+2,""),IF(AND(YEAR(DécDim1+9)=AnnéeCalendrier,MONTH(DécDim1+9)=12),DécDim1+9,""))</f>
        <v>47456</v>
      </c>
      <c r="T36" s="5">
        <f>IF(DAY(DécDim1)=1,IF(AND(YEAR(DécDim1+3)=AnnéeCalendrier,MONTH(DécDim1+3)=12),DécDim1+3,""),IF(AND(YEAR(DécDim1+10)=AnnéeCalendrier,MONTH(DécDim1+10)=12),DécDim1+10,""))</f>
        <v>47457</v>
      </c>
      <c r="U36" s="5">
        <f>IF(DAY(DécDim1)=1,IF(AND(YEAR(DécDim1+4)=AnnéeCalendrier,MONTH(DécDim1+4)=12),DécDim1+4,""),IF(AND(YEAR(DécDim1+11)=AnnéeCalendrier,MONTH(DécDim1+11)=12),DécDim1+11,""))</f>
        <v>47458</v>
      </c>
      <c r="V36" s="5">
        <f>IF(DAY(DécDim1)=1,IF(AND(YEAR(DécDim1+5)=AnnéeCalendrier,MONTH(DécDim1+5)=12),DécDim1+5,""),IF(AND(YEAR(DécDim1+12)=AnnéeCalendrier,MONTH(DécDim1+12)=12),DécDim1+12,""))</f>
        <v>47459</v>
      </c>
      <c r="W36" s="5">
        <f>IF(DAY(DécDim1)=1,IF(AND(YEAR(DécDim1+6)=AnnéeCalendrier,MONTH(DécDim1+6)=12),DécDim1+6,""),IF(AND(YEAR(DécDim1+13)=AnnéeCalendrier,MONTH(DécDim1+13)=12),DécDim1+13,""))</f>
        <v>47460</v>
      </c>
      <c r="X36" s="7">
        <f>IF(DAY(DécDim1)=1,IF(AND(YEAR(DécDim1+7)=AnnéeCalendrier,MONTH(DécDim1+7)=12),DécDim1+7,""),IF(AND(YEAR(DécDim1+14)=AnnéeCalendrier,MONTH(DécDim1+14)=12),DécDim1+14,""))</f>
        <v>47461</v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47406</v>
      </c>
      <c r="C37" s="5">
        <f>IF(DAY(OctDim1)=1,IF(AND(YEAR(OctDim1+9)=AnnéeCalendrier,MONTH(OctDim1+9)=10),OctDim1+9,""),IF(AND(YEAR(OctDim1+16)=AnnéeCalendrier,MONTH(OctDim1+16)=10),OctDim1+16,""))</f>
        <v>47407</v>
      </c>
      <c r="D37" s="5">
        <f>IF(DAY(OctDim1)=1,IF(AND(YEAR(OctDim1+10)=AnnéeCalendrier,MONTH(OctDim1+10)=10),OctDim1+10,""),IF(AND(YEAR(OctDim1+17)=AnnéeCalendrier,MONTH(OctDim1+17)=10),OctDim1+17,""))</f>
        <v>47408</v>
      </c>
      <c r="E37" s="5">
        <f>IF(DAY(OctDim1)=1,IF(AND(YEAR(OctDim1+11)=AnnéeCalendrier,MONTH(OctDim1+11)=10),OctDim1+11,""),IF(AND(YEAR(OctDim1+18)=AnnéeCalendrier,MONTH(OctDim1+18)=10),OctDim1+18,""))</f>
        <v>47409</v>
      </c>
      <c r="F37" s="5">
        <f>IF(DAY(OctDim1)=1,IF(AND(YEAR(OctDim1+12)=AnnéeCalendrier,MONTH(OctDim1+12)=10),OctDim1+12,""),IF(AND(YEAR(OctDim1+19)=AnnéeCalendrier,MONTH(OctDim1+19)=10),OctDim1+19,""))</f>
        <v>47410</v>
      </c>
      <c r="G37" s="5">
        <f>IF(DAY(OctDim1)=1,IF(AND(YEAR(OctDim1+13)=AnnéeCalendrier,MONTH(OctDim1+13)=10),OctDim1+13,""),IF(AND(YEAR(OctDim1+20)=AnnéeCalendrier,MONTH(OctDim1+20)=10),OctDim1+20,""))</f>
        <v>47411</v>
      </c>
      <c r="H37" s="7">
        <f>IF(DAY(OctDim1)=1,IF(AND(YEAR(OctDim1+14)=AnnéeCalendrier,MONTH(OctDim1+14)=10),OctDim1+14,""),IF(AND(YEAR(OctDim1+21)=AnnéeCalendrier,MONTH(OctDim1+21)=10),OctDim1+21,""))</f>
        <v>47412</v>
      </c>
      <c r="I37" s="4"/>
      <c r="J37" s="6">
        <f>IF(DAY(NovDim1)=1,IF(AND(YEAR(NovDim1+8)=AnnéeCalendrier,MONTH(NovDim1+8)=11),NovDim1+8,""),IF(AND(YEAR(NovDim1+15)=AnnéeCalendrier,MONTH(NovDim1+15)=11),NovDim1+15,""))</f>
        <v>47434</v>
      </c>
      <c r="K37" s="5">
        <f>IF(DAY(NovDim1)=1,IF(AND(YEAR(NovDim1+9)=AnnéeCalendrier,MONTH(NovDim1+9)=11),NovDim1+9,""),IF(AND(YEAR(NovDim1+16)=AnnéeCalendrier,MONTH(NovDim1+16)=11),NovDim1+16,""))</f>
        <v>47435</v>
      </c>
      <c r="L37" s="5">
        <f>IF(DAY(NovDim1)=1,IF(AND(YEAR(NovDim1+10)=AnnéeCalendrier,MONTH(NovDim1+10)=11),NovDim1+10,""),IF(AND(YEAR(NovDim1+17)=AnnéeCalendrier,MONTH(NovDim1+17)=11),NovDim1+17,""))</f>
        <v>47436</v>
      </c>
      <c r="M37" s="5">
        <f>IF(DAY(NovDim1)=1,IF(AND(YEAR(NovDim1+11)=AnnéeCalendrier,MONTH(NovDim1+11)=11),NovDim1+11,""),IF(AND(YEAR(NovDim1+18)=AnnéeCalendrier,MONTH(NovDim1+18)=11),NovDim1+18,""))</f>
        <v>47437</v>
      </c>
      <c r="N37" s="5">
        <f>IF(DAY(NovDim1)=1,IF(AND(YEAR(NovDim1+12)=AnnéeCalendrier,MONTH(NovDim1+12)=11),NovDim1+12,""),IF(AND(YEAR(NovDim1+19)=AnnéeCalendrier,MONTH(NovDim1+19)=11),NovDim1+19,""))</f>
        <v>47438</v>
      </c>
      <c r="O37" s="5">
        <f>IF(DAY(NovDim1)=1,IF(AND(YEAR(NovDim1+13)=AnnéeCalendrier,MONTH(NovDim1+13)=11),NovDim1+13,""),IF(AND(YEAR(NovDim1+20)=AnnéeCalendrier,MONTH(NovDim1+20)=11),NovDim1+20,""))</f>
        <v>47439</v>
      </c>
      <c r="P37" s="7">
        <f>IF(DAY(NovDim1)=1,IF(AND(YEAR(NovDim1+14)=AnnéeCalendrier,MONTH(NovDim1+14)=11),NovDim1+14,""),IF(AND(YEAR(NovDim1+21)=AnnéeCalendrier,MONTH(NovDim1+21)=11),NovDim1+21,""))</f>
        <v>47440</v>
      </c>
      <c r="R37" s="6">
        <f>IF(DAY(DécDim1)=1,IF(AND(YEAR(DécDim1+8)=AnnéeCalendrier,MONTH(DécDim1+8)=12),DécDim1+8,""),IF(AND(YEAR(DécDim1+15)=AnnéeCalendrier,MONTH(DécDim1+15)=12),DécDim1+15,""))</f>
        <v>47462</v>
      </c>
      <c r="S37" s="5">
        <f>IF(DAY(DécDim1)=1,IF(AND(YEAR(DécDim1+9)=AnnéeCalendrier,MONTH(DécDim1+9)=12),DécDim1+9,""),IF(AND(YEAR(DécDim1+16)=AnnéeCalendrier,MONTH(DécDim1+16)=12),DécDim1+16,""))</f>
        <v>47463</v>
      </c>
      <c r="T37" s="5">
        <f>IF(DAY(DécDim1)=1,IF(AND(YEAR(DécDim1+10)=AnnéeCalendrier,MONTH(DécDim1+10)=12),DécDim1+10,""),IF(AND(YEAR(DécDim1+17)=AnnéeCalendrier,MONTH(DécDim1+17)=12),DécDim1+17,""))</f>
        <v>47464</v>
      </c>
      <c r="U37" s="5">
        <f>IF(DAY(DécDim1)=1,IF(AND(YEAR(DécDim1+11)=AnnéeCalendrier,MONTH(DécDim1+11)=12),DécDim1+11,""),IF(AND(YEAR(DécDim1+18)=AnnéeCalendrier,MONTH(DécDim1+18)=12),DécDim1+18,""))</f>
        <v>47465</v>
      </c>
      <c r="V37" s="5">
        <f>IF(DAY(DécDim1)=1,IF(AND(YEAR(DécDim1+12)=AnnéeCalendrier,MONTH(DécDim1+12)=12),DécDim1+12,""),IF(AND(YEAR(DécDim1+19)=AnnéeCalendrier,MONTH(DécDim1+19)=12),DécDim1+19,""))</f>
        <v>47466</v>
      </c>
      <c r="W37" s="5">
        <f>IF(DAY(DécDim1)=1,IF(AND(YEAR(DécDim1+13)=AnnéeCalendrier,MONTH(DécDim1+13)=12),DécDim1+13,""),IF(AND(YEAR(DécDim1+20)=AnnéeCalendrier,MONTH(DécDim1+20)=12),DécDim1+20,""))</f>
        <v>47467</v>
      </c>
      <c r="X37" s="7">
        <f>IF(DAY(DécDim1)=1,IF(AND(YEAR(DécDim1+14)=AnnéeCalendrier,MONTH(DécDim1+14)=12),DécDim1+14,""),IF(AND(YEAR(DécDim1+21)=AnnéeCalendrier,MONTH(DécDim1+21)=12),DécDim1+21,""))</f>
        <v>47468</v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47413</v>
      </c>
      <c r="C38" s="5">
        <f>IF(DAY(OctDim1)=1,IF(AND(YEAR(OctDim1+16)=AnnéeCalendrier,MONTH(OctDim1+16)=10),OctDim1+16,""),IF(AND(YEAR(OctDim1+23)=AnnéeCalendrier,MONTH(OctDim1+23)=10),OctDim1+23,""))</f>
        <v>47414</v>
      </c>
      <c r="D38" s="5">
        <f>IF(DAY(OctDim1)=1,IF(AND(YEAR(OctDim1+17)=AnnéeCalendrier,MONTH(OctDim1+17)=10),OctDim1+17,""),IF(AND(YEAR(OctDim1+24)=AnnéeCalendrier,MONTH(OctDim1+24)=10),OctDim1+24,""))</f>
        <v>47415</v>
      </c>
      <c r="E38" s="5">
        <f>IF(DAY(OctDim1)=1,IF(AND(YEAR(OctDim1+18)=AnnéeCalendrier,MONTH(OctDim1+18)=10),OctDim1+18,""),IF(AND(YEAR(OctDim1+25)=AnnéeCalendrier,MONTH(OctDim1+25)=10),OctDim1+25,""))</f>
        <v>47416</v>
      </c>
      <c r="F38" s="5">
        <f>IF(DAY(OctDim1)=1,IF(AND(YEAR(OctDim1+19)=AnnéeCalendrier,MONTH(OctDim1+19)=10),OctDim1+19,""),IF(AND(YEAR(OctDim1+26)=AnnéeCalendrier,MONTH(OctDim1+26)=10),OctDim1+26,""))</f>
        <v>47417</v>
      </c>
      <c r="G38" s="5">
        <f>IF(DAY(OctDim1)=1,IF(AND(YEAR(OctDim1+20)=AnnéeCalendrier,MONTH(OctDim1+20)=10),OctDim1+20,""),IF(AND(YEAR(OctDim1+27)=AnnéeCalendrier,MONTH(OctDim1+27)=10),OctDim1+27,""))</f>
        <v>47418</v>
      </c>
      <c r="H38" s="7">
        <f>IF(DAY(OctDim1)=1,IF(AND(YEAR(OctDim1+21)=AnnéeCalendrier,MONTH(OctDim1+21)=10),OctDim1+21,""),IF(AND(YEAR(OctDim1+28)=AnnéeCalendrier,MONTH(OctDim1+28)=10),OctDim1+28,""))</f>
        <v>47419</v>
      </c>
      <c r="I38" s="4"/>
      <c r="J38" s="6">
        <f>IF(DAY(NovDim1)=1,IF(AND(YEAR(NovDim1+15)=AnnéeCalendrier,MONTH(NovDim1+15)=11),NovDim1+15,""),IF(AND(YEAR(NovDim1+22)=AnnéeCalendrier,MONTH(NovDim1+22)=11),NovDim1+22,""))</f>
        <v>47441</v>
      </c>
      <c r="K38" s="5">
        <f>IF(DAY(NovDim1)=1,IF(AND(YEAR(NovDim1+16)=AnnéeCalendrier,MONTH(NovDim1+16)=11),NovDim1+16,""),IF(AND(YEAR(NovDim1+23)=AnnéeCalendrier,MONTH(NovDim1+23)=11),NovDim1+23,""))</f>
        <v>47442</v>
      </c>
      <c r="L38" s="5">
        <f>IF(DAY(NovDim1)=1,IF(AND(YEAR(NovDim1+17)=AnnéeCalendrier,MONTH(NovDim1+17)=11),NovDim1+17,""),IF(AND(YEAR(NovDim1+24)=AnnéeCalendrier,MONTH(NovDim1+24)=11),NovDim1+24,""))</f>
        <v>47443</v>
      </c>
      <c r="M38" s="5">
        <f>IF(DAY(NovDim1)=1,IF(AND(YEAR(NovDim1+18)=AnnéeCalendrier,MONTH(NovDim1+18)=11),NovDim1+18,""),IF(AND(YEAR(NovDim1+25)=AnnéeCalendrier,MONTH(NovDim1+25)=11),NovDim1+25,""))</f>
        <v>47444</v>
      </c>
      <c r="N38" s="5">
        <f>IF(DAY(NovDim1)=1,IF(AND(YEAR(NovDim1+19)=AnnéeCalendrier,MONTH(NovDim1+19)=11),NovDim1+19,""),IF(AND(YEAR(NovDim1+26)=AnnéeCalendrier,MONTH(NovDim1+26)=11),NovDim1+26,""))</f>
        <v>47445</v>
      </c>
      <c r="O38" s="5">
        <f>IF(DAY(NovDim1)=1,IF(AND(YEAR(NovDim1+20)=AnnéeCalendrier,MONTH(NovDim1+20)=11),NovDim1+20,""),IF(AND(YEAR(NovDim1+27)=AnnéeCalendrier,MONTH(NovDim1+27)=11),NovDim1+27,""))</f>
        <v>47446</v>
      </c>
      <c r="P38" s="7">
        <f>IF(DAY(NovDim1)=1,IF(AND(YEAR(NovDim1+21)=AnnéeCalendrier,MONTH(NovDim1+21)=11),NovDim1+21,""),IF(AND(YEAR(NovDim1+28)=AnnéeCalendrier,MONTH(NovDim1+28)=11),NovDim1+28,""))</f>
        <v>47447</v>
      </c>
      <c r="R38" s="6">
        <f>IF(DAY(DécDim1)=1,IF(AND(YEAR(DécDim1+15)=AnnéeCalendrier,MONTH(DécDim1+15)=12),DécDim1+15,""),IF(AND(YEAR(DécDim1+22)=AnnéeCalendrier,MONTH(DécDim1+22)=12),DécDim1+22,""))</f>
        <v>47469</v>
      </c>
      <c r="S38" s="5">
        <f>IF(DAY(DécDim1)=1,IF(AND(YEAR(DécDim1+16)=AnnéeCalendrier,MONTH(DécDim1+16)=12),DécDim1+16,""),IF(AND(YEAR(DécDim1+23)=AnnéeCalendrier,MONTH(DécDim1+23)=12),DécDim1+23,""))</f>
        <v>47470</v>
      </c>
      <c r="T38" s="5">
        <f>IF(DAY(DécDim1)=1,IF(AND(YEAR(DécDim1+17)=AnnéeCalendrier,MONTH(DécDim1+17)=12),DécDim1+17,""),IF(AND(YEAR(DécDim1+24)=AnnéeCalendrier,MONTH(DécDim1+24)=12),DécDim1+24,""))</f>
        <v>47471</v>
      </c>
      <c r="U38" s="5">
        <f>IF(DAY(DécDim1)=1,IF(AND(YEAR(DécDim1+18)=AnnéeCalendrier,MONTH(DécDim1+18)=12),DécDim1+18,""),IF(AND(YEAR(DécDim1+25)=AnnéeCalendrier,MONTH(DécDim1+25)=12),DécDim1+25,""))</f>
        <v>47472</v>
      </c>
      <c r="V38" s="5">
        <f>IF(DAY(DécDim1)=1,IF(AND(YEAR(DécDim1+19)=AnnéeCalendrier,MONTH(DécDim1+19)=12),DécDim1+19,""),IF(AND(YEAR(DécDim1+26)=AnnéeCalendrier,MONTH(DécDim1+26)=12),DécDim1+26,""))</f>
        <v>47473</v>
      </c>
      <c r="W38" s="5">
        <f>IF(DAY(DécDim1)=1,IF(AND(YEAR(DécDim1+20)=AnnéeCalendrier,MONTH(DécDim1+20)=12),DécDim1+20,""),IF(AND(YEAR(DécDim1+27)=AnnéeCalendrier,MONTH(DécDim1+27)=12),DécDim1+27,""))</f>
        <v>47474</v>
      </c>
      <c r="X38" s="7">
        <f>IF(DAY(DécDim1)=1,IF(AND(YEAR(DécDim1+21)=AnnéeCalendrier,MONTH(DécDim1+21)=12),DécDim1+21,""),IF(AND(YEAR(DécDim1+28)=AnnéeCalendrier,MONTH(DécDim1+28)=12),DécDim1+28,""))</f>
        <v>47475</v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47420</v>
      </c>
      <c r="C39" s="5">
        <f>IF(DAY(OctDim1)=1,IF(AND(YEAR(OctDim1+23)=AnnéeCalendrier,MONTH(OctDim1+23)=10),OctDim1+23,""),IF(AND(YEAR(OctDim1+30)=AnnéeCalendrier,MONTH(OctDim1+30)=10),OctDim1+30,""))</f>
        <v>47421</v>
      </c>
      <c r="D39" s="5">
        <f>IF(DAY(OctDim1)=1,IF(AND(YEAR(OctDim1+24)=AnnéeCalendrier,MONTH(OctDim1+24)=10),OctDim1+24,""),IF(AND(YEAR(OctDim1+31)=AnnéeCalendrier,MONTH(OctDim1+31)=10),OctDim1+31,""))</f>
        <v>47422</v>
      </c>
      <c r="E39" s="5" t="str">
        <f>IF(DAY(OctDim1)=1,IF(AND(YEAR(OctDim1+25)=AnnéeCalendrier,MONTH(OctDim1+25)=10),OctDim1+25,""),IF(AND(YEAR(OctDim1+32)=AnnéeCalendrier,MONTH(OctDim1+32)=10),OctDim1+32,""))</f>
        <v/>
      </c>
      <c r="F39" s="5" t="str">
        <f>IF(DAY(OctDim1)=1,IF(AND(YEAR(OctDim1+26)=AnnéeCalendrier,MONTH(OctDim1+26)=10),OctDim1+26,""),IF(AND(YEAR(OctDim1+33)=AnnéeCalendrier,MONTH(OctDim1+33)=10),OctDim1+33,""))</f>
        <v/>
      </c>
      <c r="G39" s="5" t="str">
        <f>IF(DAY(OctDim1)=1,IF(AND(YEAR(OctDim1+27)=AnnéeCalendrier,MONTH(OctDim1+27)=10),OctDim1+27,""),IF(AND(YEAR(OctDim1+34)=AnnéeCalendrier,MONTH(OctDim1+34)=10),OctDim1+34,""))</f>
        <v/>
      </c>
      <c r="H39" s="7" t="str">
        <f>IF(DAY(OctDim1)=1,IF(AND(YEAR(OctDim1+28)=AnnéeCalendrier,MONTH(OctDim1+28)=10),OctDim1+28,""),IF(AND(YEAR(OctDim1+35)=AnnéeCalendrier,MONTH(OctDim1+35)=10),OctDim1+35,""))</f>
        <v/>
      </c>
      <c r="I39" s="4"/>
      <c r="J39" s="6">
        <f>IF(DAY(NovDim1)=1,IF(AND(YEAR(NovDim1+22)=AnnéeCalendrier,MONTH(NovDim1+22)=11),NovDim1+22,""),IF(AND(YEAR(NovDim1+29)=AnnéeCalendrier,MONTH(NovDim1+29)=11),NovDim1+29,""))</f>
        <v>47448</v>
      </c>
      <c r="K39" s="5">
        <f>IF(DAY(NovDim1)=1,IF(AND(YEAR(NovDim1+23)=AnnéeCalendrier,MONTH(NovDim1+23)=11),NovDim1+23,""),IF(AND(YEAR(NovDim1+30)=AnnéeCalendrier,MONTH(NovDim1+30)=11),NovDim1+30,""))</f>
        <v>47449</v>
      </c>
      <c r="L39" s="5">
        <f>IF(DAY(NovDim1)=1,IF(AND(YEAR(NovDim1+24)=AnnéeCalendrier,MONTH(NovDim1+24)=11),NovDim1+24,""),IF(AND(YEAR(NovDim1+31)=AnnéeCalendrier,MONTH(NovDim1+31)=11),NovDim1+31,""))</f>
        <v>47450</v>
      </c>
      <c r="M39" s="5">
        <f>IF(DAY(NovDim1)=1,IF(AND(YEAR(NovDim1+25)=AnnéeCalendrier,MONTH(NovDim1+25)=11),NovDim1+25,""),IF(AND(YEAR(NovDim1+32)=AnnéeCalendrier,MONTH(NovDim1+32)=11),NovDim1+32,""))</f>
        <v>47451</v>
      </c>
      <c r="N39" s="5">
        <f>IF(DAY(NovDim1)=1,IF(AND(YEAR(NovDim1+26)=AnnéeCalendrier,MONTH(NovDim1+26)=11),NovDim1+26,""),IF(AND(YEAR(NovDim1+33)=AnnéeCalendrier,MONTH(NovDim1+33)=11),NovDim1+33,""))</f>
        <v>47452</v>
      </c>
      <c r="O39" s="5" t="str">
        <f>IF(DAY(NovDim1)=1,IF(AND(YEAR(NovDim1+27)=AnnéeCalendrier,MONTH(NovDim1+27)=11),NovDim1+27,""),IF(AND(YEAR(NovDim1+34)=AnnéeCalendrier,MONTH(NovDim1+34)=11),NovDim1+34,""))</f>
        <v/>
      </c>
      <c r="P39" s="7" t="str">
        <f>IF(DAY(NovDim1)=1,IF(AND(YEAR(NovDim1+28)=AnnéeCalendrier,MONTH(NovDim1+28)=11),NovDim1+28,""),IF(AND(YEAR(NovDim1+35)=AnnéeCalendrier,MONTH(NovDim1+35)=11),NovDim1+35,""))</f>
        <v/>
      </c>
      <c r="R39" s="6">
        <f>IF(DAY(DécDim1)=1,IF(AND(YEAR(DécDim1+22)=AnnéeCalendrier,MONTH(DécDim1+22)=12),DécDim1+22,""),IF(AND(YEAR(DécDim1+29)=AnnéeCalendrier,MONTH(DécDim1+29)=12),DécDim1+29,""))</f>
        <v>47476</v>
      </c>
      <c r="S39" s="5">
        <f>IF(DAY(DécDim1)=1,IF(AND(YEAR(DécDim1+23)=AnnéeCalendrier,MONTH(DécDim1+23)=12),DécDim1+23,""),IF(AND(YEAR(DécDim1+30)=AnnéeCalendrier,MONTH(DécDim1+30)=12),DécDim1+30,""))</f>
        <v>47477</v>
      </c>
      <c r="T39" s="5">
        <f>IF(DAY(DécDim1)=1,IF(AND(YEAR(DécDim1+24)=AnnéeCalendrier,MONTH(DécDim1+24)=12),DécDim1+24,""),IF(AND(YEAR(DécDim1+31)=AnnéeCalendrier,MONTH(DécDim1+31)=12),DécDim1+31,""))</f>
        <v>47478</v>
      </c>
      <c r="U39" s="5">
        <f>IF(DAY(DécDim1)=1,IF(AND(YEAR(DécDim1+25)=AnnéeCalendrier,MONTH(DécDim1+25)=12),DécDim1+25,""),IF(AND(YEAR(DécDim1+32)=AnnéeCalendrier,MONTH(DécDim1+32)=12),DécDim1+32,""))</f>
        <v>47479</v>
      </c>
      <c r="V39" s="5">
        <f>IF(DAY(DécDim1)=1,IF(AND(YEAR(DécDim1+26)=AnnéeCalendrier,MONTH(DécDim1+26)=12),DécDim1+26,""),IF(AND(YEAR(DécDim1+33)=AnnéeCalendrier,MONTH(DécDim1+33)=12),DécDim1+33,""))</f>
        <v>47480</v>
      </c>
      <c r="W39" s="5">
        <f>IF(DAY(DécDim1)=1,IF(AND(YEAR(DécDim1+27)=AnnéeCalendrier,MONTH(DécDim1+27)=12),DécDim1+27,""),IF(AND(YEAR(DécDim1+34)=AnnéeCalendrier,MONTH(DécDim1+34)=12),DécDim1+34,""))</f>
        <v>47481</v>
      </c>
      <c r="X39" s="7">
        <f>IF(DAY(DécDim1)=1,IF(AND(YEAR(DécDim1+28)=AnnéeCalendrier,MONTH(DécDim1+28)=12),DécDim1+28,""),IF(AND(YEAR(DécDim1+35)=AnnéeCalendrier,MONTH(DécDim1+35)=12),DécDim1+35,""))</f>
        <v>47482</v>
      </c>
    </row>
    <row r="40" spans="1:24" ht="36" customHeight="1" x14ac:dyDescent="0.25">
      <c r="B40" s="8" t="str">
        <f>IF(DAY(OctDim1)=1,IF(AND(YEAR(OctDim1+29)=AnnéeCalendrier,MONTH(OctDim1+29)=10),OctDim1+29,""),IF(AND(YEAR(OctDim1+36)=AnnéeCalendrier,MONTH(OctDim1+36)=10),OctDim1+36,""))</f>
        <v/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>
        <f>IF(DAY(DécDim1)=1,IF(AND(YEAR(DécDim1+29)=AnnéeCalendrier,MONTH(DécDim1+29)=12),DécDim1+29,""),IF(AND(YEAR(DécDim1+36)=AnnéeCalendrier,MONTH(DécDim1+36)=12),DécDim1+36,""))</f>
        <v>47483</v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24:H24"/>
    <mergeCell ref="J24:P24"/>
    <mergeCell ref="R24:X24"/>
    <mergeCell ref="B33:H33"/>
    <mergeCell ref="J33:P33"/>
    <mergeCell ref="R33:X33"/>
    <mergeCell ref="B3:F3"/>
    <mergeCell ref="B6:H6"/>
    <mergeCell ref="J6:P6"/>
    <mergeCell ref="R6:X6"/>
    <mergeCell ref="B15:H15"/>
    <mergeCell ref="J15:P15"/>
    <mergeCell ref="R15:X15"/>
  </mergeCells>
  <conditionalFormatting sqref="B8:H13">
    <cfRule type="notContainsBlanks" dxfId="23" priority="1">
      <formula>LEN(TRIM(B8))&gt;0</formula>
    </cfRule>
  </conditionalFormatting>
  <conditionalFormatting sqref="B17:H22">
    <cfRule type="notContainsBlanks" dxfId="22" priority="4">
      <formula>LEN(TRIM(B17))&gt;0</formula>
    </cfRule>
  </conditionalFormatting>
  <conditionalFormatting sqref="B26:H31">
    <cfRule type="notContainsBlanks" dxfId="21" priority="7">
      <formula>LEN(TRIM(B26))&gt;0</formula>
    </cfRule>
  </conditionalFormatting>
  <conditionalFormatting sqref="B35:H40">
    <cfRule type="notContainsBlanks" dxfId="20" priority="10">
      <formula>LEN(TRIM(B35))&gt;0</formula>
    </cfRule>
  </conditionalFormatting>
  <conditionalFormatting sqref="J8:P13">
    <cfRule type="notContainsBlanks" dxfId="19" priority="2">
      <formula>LEN(TRIM(J8))&gt;0</formula>
    </cfRule>
  </conditionalFormatting>
  <conditionalFormatting sqref="J17:P22">
    <cfRule type="notContainsBlanks" dxfId="18" priority="5">
      <formula>LEN(TRIM(J17))&gt;0</formula>
    </cfRule>
  </conditionalFormatting>
  <conditionalFormatting sqref="J26:P31">
    <cfRule type="notContainsBlanks" dxfId="17" priority="8">
      <formula>LEN(TRIM(J26))&gt;0</formula>
    </cfRule>
  </conditionalFormatting>
  <conditionalFormatting sqref="J35:P40">
    <cfRule type="notContainsBlanks" dxfId="16" priority="11">
      <formula>LEN(TRIM(J35))&gt;0</formula>
    </cfRule>
  </conditionalFormatting>
  <conditionalFormatting sqref="R8:X13">
    <cfRule type="notContainsBlanks" dxfId="15" priority="3">
      <formula>LEN(TRIM(R8))&gt;0</formula>
    </cfRule>
  </conditionalFormatting>
  <conditionalFormatting sqref="R17:X22">
    <cfRule type="notContainsBlanks" dxfId="14" priority="6">
      <formula>LEN(TRIM(R17))&gt;0</formula>
    </cfRule>
  </conditionalFormatting>
  <conditionalFormatting sqref="R26:X31">
    <cfRule type="notContainsBlanks" dxfId="13" priority="9">
      <formula>LEN(TRIM(R26))&gt;0</formula>
    </cfRule>
  </conditionalFormatting>
  <conditionalFormatting sqref="R35:X40">
    <cfRule type="notContainsBlanks" dxfId="12" priority="12">
      <formula>LEN(TRIM(R35))&gt;0</formula>
    </cfRule>
  </conditionalFormatting>
  <dataValidations count="2">
    <dataValidation type="list" allowBlank="1" showInputMessage="1" showErrorMessage="1" prompt="Sélectionnez une année" sqref="B3:F3" xr:uid="{00000000-0002-0000-0C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C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wsTCalendar14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4">
        <v>2030</v>
      </c>
      <c r="C3" s="34"/>
      <c r="D3" s="34"/>
      <c r="E3" s="34"/>
      <c r="F3" s="34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35" t="s">
        <v>1</v>
      </c>
      <c r="C6" s="35"/>
      <c r="D6" s="35"/>
      <c r="E6" s="35"/>
      <c r="F6" s="35"/>
      <c r="G6" s="35"/>
      <c r="H6" s="35"/>
      <c r="J6" s="35" t="s">
        <v>12</v>
      </c>
      <c r="K6" s="35"/>
      <c r="L6" s="35"/>
      <c r="M6" s="35"/>
      <c r="N6" s="35"/>
      <c r="O6" s="35"/>
      <c r="P6" s="35"/>
      <c r="R6" s="35" t="s">
        <v>16</v>
      </c>
      <c r="S6" s="35"/>
      <c r="T6" s="35"/>
      <c r="U6" s="35"/>
      <c r="V6" s="35"/>
      <c r="W6" s="35"/>
      <c r="X6" s="35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>
        <f>IF(DAY(JanDim1)=1,"",IF(AND(YEAR(JanDim1+2)=AnnéeCalendrier,MONTH(JanDim1+2)=1),JanDim1+2,""))</f>
        <v>47484</v>
      </c>
      <c r="D8" s="5">
        <f>IF(DAY(JanDim1)=1,"",IF(AND(YEAR(JanDim1+3)=AnnéeCalendrier,MONTH(JanDim1+3)=1),JanDim1+3,""))</f>
        <v>47485</v>
      </c>
      <c r="E8" s="5">
        <f>IF(DAY(JanDim1)=1,"",IF(AND(YEAR(JanDim1+4)=AnnéeCalendrier,MONTH(JanDim1+4)=1),JanDim1+4,""))</f>
        <v>47486</v>
      </c>
      <c r="F8" s="5">
        <f>IF(DAY(JanDim1)=1,"",IF(AND(YEAR(JanDim1+5)=AnnéeCalendrier,MONTH(JanDim1+5)=1),JanDim1+5,""))</f>
        <v>47487</v>
      </c>
      <c r="G8" s="5">
        <f>IF(DAY(JanDim1)=1,"",IF(AND(YEAR(JanDim1+6)=AnnéeCalendrier,MONTH(JanDim1+6)=1),JanDim1+6,""))</f>
        <v>47488</v>
      </c>
      <c r="H8" s="5">
        <f>IF(DAY(JanDim1)=1,IF(AND(YEAR(JanDim1)=AnnéeCalendrier,MONTH(JanDim1)=1),JanDim1,""),IF(AND(YEAR(JanDim1+7)=AnnéeCalendrier,MONTH(JanDim1+7)=1),JanDim1+7,""))</f>
        <v>47489</v>
      </c>
      <c r="I8" s="4"/>
      <c r="J8" s="5" t="str">
        <f>IF(DAY(FévDim1)=1,"",IF(AND(YEAR(FévDim1+1)=AnnéeCalendrier,MONTH(FévDim1+1)=2),FévDim1+1,""))</f>
        <v/>
      </c>
      <c r="K8" s="5" t="str">
        <f>IF(DAY(FévDim1)=1,"",IF(AND(YEAR(FévDim1+2)=AnnéeCalendrier,MONTH(FévDim1+2)=2),FévDim1+2,""))</f>
        <v/>
      </c>
      <c r="L8" s="5" t="str">
        <f>IF(DAY(FévDim1)=1,"",IF(AND(YEAR(FévDim1+3)=AnnéeCalendrier,MONTH(FévDim1+3)=2),FévDim1+3,""))</f>
        <v/>
      </c>
      <c r="M8" s="5" t="str">
        <f>IF(DAY(FévDim1)=1,"",IF(AND(YEAR(FévDim1+4)=AnnéeCalendrier,MONTH(FévDim1+4)=2),FévDim1+4,""))</f>
        <v/>
      </c>
      <c r="N8" s="5">
        <f>IF(DAY(FévDim1)=1,"",IF(AND(YEAR(FévDim1+5)=AnnéeCalendrier,MONTH(FévDim1+5)=2),FévDim1+5,""))</f>
        <v>47515</v>
      </c>
      <c r="O8" s="5">
        <f>IF(DAY(FévDim1)=1,"",IF(AND(YEAR(FévDim1+6)=AnnéeCalendrier,MONTH(FévDim1+6)=2),FévDim1+6,""))</f>
        <v>47516</v>
      </c>
      <c r="P8" s="5">
        <f>IF(DAY(FévDim1)=1,IF(AND(YEAR(FévDim1)=AnnéeCalendrier,MONTH(FévDim1)=2),FévDim1,""),IF(AND(YEAR(FévDim1+7)=AnnéeCalendrier,MONTH(FévDim1+7)=2),FévDim1+7,""))</f>
        <v>47517</v>
      </c>
      <c r="Q8" s="4"/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 t="str">
        <f>IF(DAY(MarDim1)=1,"",IF(AND(YEAR(MarDim1+3)=AnnéeCalendrier,MONTH(MarDim1+3)=3),MarDim1+3,""))</f>
        <v/>
      </c>
      <c r="U8" s="5" t="str">
        <f>IF(DAY(MarDim1)=1,"",IF(AND(YEAR(MarDim1+4)=AnnéeCalendrier,MONTH(MarDim1+4)=3),MarDim1+4,""))</f>
        <v/>
      </c>
      <c r="V8" s="5">
        <f>IF(DAY(MarDim1)=1,"",IF(AND(YEAR(MarDim1+5)=AnnéeCalendrier,MONTH(MarDim1+5)=3),MarDim1+5,""))</f>
        <v>47543</v>
      </c>
      <c r="W8" s="5">
        <f>IF(DAY(MarDim1)=1,"",IF(AND(YEAR(MarDim1+6)=AnnéeCalendrier,MONTH(MarDim1+6)=3),MarDim1+6,""))</f>
        <v>47544</v>
      </c>
      <c r="X8" s="5">
        <f>IF(DAY(MarDim1)=1,IF(AND(YEAR(MarDim1)=AnnéeCalendrier,MONTH(MarDim1)=3),MarDim1,""),IF(AND(YEAR(MarDim1+7)=AnnéeCalendrier,MONTH(MarDim1+7)=3),MarDim1+7,""))</f>
        <v>47545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47490</v>
      </c>
      <c r="C9" s="5">
        <f>IF(DAY(JanDim1)=1,IF(AND(YEAR(JanDim1+2)=AnnéeCalendrier,MONTH(JanDim1+2)=1),JanDim1+2,""),IF(AND(YEAR(JanDim1+9)=AnnéeCalendrier,MONTH(JanDim1+9)=1),JanDim1+9,""))</f>
        <v>47491</v>
      </c>
      <c r="D9" s="5">
        <f>IF(DAY(JanDim1)=1,IF(AND(YEAR(JanDim1+3)=AnnéeCalendrier,MONTH(JanDim1+3)=1),JanDim1+3,""),IF(AND(YEAR(JanDim1+10)=AnnéeCalendrier,MONTH(JanDim1+10)=1),JanDim1+10,""))</f>
        <v>47492</v>
      </c>
      <c r="E9" s="5">
        <f>IF(DAY(JanDim1)=1,IF(AND(YEAR(JanDim1+4)=AnnéeCalendrier,MONTH(JanDim1+4)=1),JanDim1+4,""),IF(AND(YEAR(JanDim1+11)=AnnéeCalendrier,MONTH(JanDim1+11)=1),JanDim1+11,""))</f>
        <v>47493</v>
      </c>
      <c r="F9" s="5">
        <f>IF(DAY(JanDim1)=1,IF(AND(YEAR(JanDim1+5)=AnnéeCalendrier,MONTH(JanDim1+5)=1),JanDim1+5,""),IF(AND(YEAR(JanDim1+12)=AnnéeCalendrier,MONTH(JanDim1+12)=1),JanDim1+12,""))</f>
        <v>47494</v>
      </c>
      <c r="G9" s="5">
        <f>IF(DAY(JanDim1)=1,IF(AND(YEAR(JanDim1+6)=AnnéeCalendrier,MONTH(JanDim1+6)=1),JanDim1+6,""),IF(AND(YEAR(JanDim1+13)=AnnéeCalendrier,MONTH(JanDim1+13)=1),JanDim1+13,""))</f>
        <v>47495</v>
      </c>
      <c r="H9" s="5">
        <f>IF(DAY(JanDim1)=1,IF(AND(YEAR(JanDim1+7)=AnnéeCalendrier,MONTH(JanDim1+7)=1),JanDim1+7,""),IF(AND(YEAR(JanDim1+14)=AnnéeCalendrier,MONTH(JanDim1+14)=1),JanDim1+14,""))</f>
        <v>47496</v>
      </c>
      <c r="I9" s="4"/>
      <c r="J9" s="5">
        <f>IF(DAY(FévDim1)=1,IF(AND(YEAR(FévDim1+1)=AnnéeCalendrier,MONTH(FévDim1+1)=2),FévDim1+1,""),IF(AND(YEAR(FévDim1+8)=AnnéeCalendrier,MONTH(FévDim1+8)=2),FévDim1+8,""))</f>
        <v>47518</v>
      </c>
      <c r="K9" s="5">
        <f>IF(DAY(FévDim1)=1,IF(AND(YEAR(FévDim1+2)=AnnéeCalendrier,MONTH(FévDim1+2)=2),FévDim1+2,""),IF(AND(YEAR(FévDim1+9)=AnnéeCalendrier,MONTH(FévDim1+9)=2),FévDim1+9,""))</f>
        <v>47519</v>
      </c>
      <c r="L9" s="5">
        <f>IF(DAY(FévDim1)=1,IF(AND(YEAR(FévDim1+3)=AnnéeCalendrier,MONTH(FévDim1+3)=2),FévDim1+3,""),IF(AND(YEAR(FévDim1+10)=AnnéeCalendrier,MONTH(FévDim1+10)=2),FévDim1+10,""))</f>
        <v>47520</v>
      </c>
      <c r="M9" s="5">
        <f>IF(DAY(FévDim1)=1,IF(AND(YEAR(FévDim1+4)=AnnéeCalendrier,MONTH(FévDim1+4)=2),FévDim1+4,""),IF(AND(YEAR(FévDim1+11)=AnnéeCalendrier,MONTH(FévDim1+11)=2),FévDim1+11,""))</f>
        <v>47521</v>
      </c>
      <c r="N9" s="5">
        <f>IF(DAY(FévDim1)=1,IF(AND(YEAR(FévDim1+5)=AnnéeCalendrier,MONTH(FévDim1+5)=2),FévDim1+5,""),IF(AND(YEAR(FévDim1+12)=AnnéeCalendrier,MONTH(FévDim1+12)=2),FévDim1+12,""))</f>
        <v>47522</v>
      </c>
      <c r="O9" s="5">
        <f>IF(DAY(FévDim1)=1,IF(AND(YEAR(FévDim1+6)=AnnéeCalendrier,MONTH(FévDim1+6)=2),FévDim1+6,""),IF(AND(YEAR(FévDim1+13)=AnnéeCalendrier,MONTH(FévDim1+13)=2),FévDim1+13,""))</f>
        <v>47523</v>
      </c>
      <c r="P9" s="5">
        <f>IF(DAY(FévDim1)=1,IF(AND(YEAR(FévDim1+7)=AnnéeCalendrier,MONTH(FévDim1+7)=2),FévDim1+7,""),IF(AND(YEAR(FévDim1+14)=AnnéeCalendrier,MONTH(FévDim1+14)=2),FévDim1+14,""))</f>
        <v>47524</v>
      </c>
      <c r="Q9" s="4"/>
      <c r="R9" s="5">
        <f>IF(DAY(MarDim1)=1,IF(AND(YEAR(MarDim1+1)=AnnéeCalendrier,MONTH(MarDim1+1)=3),MarDim1+1,""),IF(AND(YEAR(MarDim1+8)=AnnéeCalendrier,MONTH(MarDim1+8)=3),MarDim1+8,""))</f>
        <v>47546</v>
      </c>
      <c r="S9" s="5">
        <f>IF(DAY(MarDim1)=1,IF(AND(YEAR(MarDim1+2)=AnnéeCalendrier,MONTH(MarDim1+2)=3),MarDim1+2,""),IF(AND(YEAR(MarDim1+9)=AnnéeCalendrier,MONTH(MarDim1+9)=3),MarDim1+9,""))</f>
        <v>47547</v>
      </c>
      <c r="T9" s="5">
        <f>IF(DAY(MarDim1)=1,IF(AND(YEAR(MarDim1+3)=AnnéeCalendrier,MONTH(MarDim1+3)=3),MarDim1+3,""),IF(AND(YEAR(MarDim1+10)=AnnéeCalendrier,MONTH(MarDim1+10)=3),MarDim1+10,""))</f>
        <v>47548</v>
      </c>
      <c r="U9" s="5">
        <f>IF(DAY(MarDim1)=1,IF(AND(YEAR(MarDim1+4)=AnnéeCalendrier,MONTH(MarDim1+4)=3),MarDim1+4,""),IF(AND(YEAR(MarDim1+11)=AnnéeCalendrier,MONTH(MarDim1+11)=3),MarDim1+11,""))</f>
        <v>47549</v>
      </c>
      <c r="V9" s="5">
        <f>IF(DAY(MarDim1)=1,IF(AND(YEAR(MarDim1+5)=AnnéeCalendrier,MONTH(MarDim1+5)=3),MarDim1+5,""),IF(AND(YEAR(MarDim1+12)=AnnéeCalendrier,MONTH(MarDim1+12)=3),MarDim1+12,""))</f>
        <v>47550</v>
      </c>
      <c r="W9" s="5">
        <f>IF(DAY(MarDim1)=1,IF(AND(YEAR(MarDim1+6)=AnnéeCalendrier,MONTH(MarDim1+6)=3),MarDim1+6,""),IF(AND(YEAR(MarDim1+13)=AnnéeCalendrier,MONTH(MarDim1+13)=3),MarDim1+13,""))</f>
        <v>47551</v>
      </c>
      <c r="X9" s="5">
        <f>IF(DAY(MarDim1)=1,IF(AND(YEAR(MarDim1+7)=AnnéeCalendrier,MONTH(MarDim1+7)=3),MarDim1+7,""),IF(AND(YEAR(MarDim1+14)=AnnéeCalendrier,MONTH(MarDim1+14)=3),MarDim1+14,""))</f>
        <v>47552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47497</v>
      </c>
      <c r="C10" s="5">
        <f>IF(DAY(JanDim1)=1,IF(AND(YEAR(JanDim1+9)=AnnéeCalendrier,MONTH(JanDim1+9)=1),JanDim1+9,""),IF(AND(YEAR(JanDim1+16)=AnnéeCalendrier,MONTH(JanDim1+16)=1),JanDim1+16,""))</f>
        <v>47498</v>
      </c>
      <c r="D10" s="5">
        <f>IF(DAY(JanDim1)=1,IF(AND(YEAR(JanDim1+10)=AnnéeCalendrier,MONTH(JanDim1+10)=1),JanDim1+10,""),IF(AND(YEAR(JanDim1+17)=AnnéeCalendrier,MONTH(JanDim1+17)=1),JanDim1+17,""))</f>
        <v>47499</v>
      </c>
      <c r="E10" s="5">
        <f>IF(DAY(JanDim1)=1,IF(AND(YEAR(JanDim1+11)=AnnéeCalendrier,MONTH(JanDim1+11)=1),JanDim1+11,""),IF(AND(YEAR(JanDim1+18)=AnnéeCalendrier,MONTH(JanDim1+18)=1),JanDim1+18,""))</f>
        <v>47500</v>
      </c>
      <c r="F10" s="5">
        <f>IF(DAY(JanDim1)=1,IF(AND(YEAR(JanDim1+12)=AnnéeCalendrier,MONTH(JanDim1+12)=1),JanDim1+12,""),IF(AND(YEAR(JanDim1+19)=AnnéeCalendrier,MONTH(JanDim1+19)=1),JanDim1+19,""))</f>
        <v>47501</v>
      </c>
      <c r="G10" s="5">
        <f>IF(DAY(JanDim1)=1,IF(AND(YEAR(JanDim1+13)=AnnéeCalendrier,MONTH(JanDim1+13)=1),JanDim1+13,""),IF(AND(YEAR(JanDim1+20)=AnnéeCalendrier,MONTH(JanDim1+20)=1),JanDim1+20,""))</f>
        <v>47502</v>
      </c>
      <c r="H10" s="5">
        <f>IF(DAY(JanDim1)=1,IF(AND(YEAR(JanDim1+14)=AnnéeCalendrier,MONTH(JanDim1+14)=1),JanDim1+14,""),IF(AND(YEAR(JanDim1+21)=AnnéeCalendrier,MONTH(JanDim1+21)=1),JanDim1+21,""))</f>
        <v>47503</v>
      </c>
      <c r="I10" s="4"/>
      <c r="J10" s="5">
        <f>IF(DAY(FévDim1)=1,IF(AND(YEAR(FévDim1+8)=AnnéeCalendrier,MONTH(FévDim1+8)=2),FévDim1+8,""),IF(AND(YEAR(FévDim1+15)=AnnéeCalendrier,MONTH(FévDim1+15)=2),FévDim1+15,""))</f>
        <v>47525</v>
      </c>
      <c r="K10" s="5">
        <f>IF(DAY(FévDim1)=1,IF(AND(YEAR(FévDim1+9)=AnnéeCalendrier,MONTH(FévDim1+9)=2),FévDim1+9,""),IF(AND(YEAR(FévDim1+16)=AnnéeCalendrier,MONTH(FévDim1+16)=2),FévDim1+16,""))</f>
        <v>47526</v>
      </c>
      <c r="L10" s="5">
        <f>IF(DAY(FévDim1)=1,IF(AND(YEAR(FévDim1+10)=AnnéeCalendrier,MONTH(FévDim1+10)=2),FévDim1+10,""),IF(AND(YEAR(FévDim1+17)=AnnéeCalendrier,MONTH(FévDim1+17)=2),FévDim1+17,""))</f>
        <v>47527</v>
      </c>
      <c r="M10" s="5">
        <f>IF(DAY(FévDim1)=1,IF(AND(YEAR(FévDim1+11)=AnnéeCalendrier,MONTH(FévDim1+11)=2),FévDim1+11,""),IF(AND(YEAR(FévDim1+18)=AnnéeCalendrier,MONTH(FévDim1+18)=2),FévDim1+18,""))</f>
        <v>47528</v>
      </c>
      <c r="N10" s="5">
        <f>IF(DAY(FévDim1)=1,IF(AND(YEAR(FévDim1+12)=AnnéeCalendrier,MONTH(FévDim1+12)=2),FévDim1+12,""),IF(AND(YEAR(FévDim1+19)=AnnéeCalendrier,MONTH(FévDim1+19)=2),FévDim1+19,""))</f>
        <v>47529</v>
      </c>
      <c r="O10" s="5">
        <f>IF(DAY(FévDim1)=1,IF(AND(YEAR(FévDim1+13)=AnnéeCalendrier,MONTH(FévDim1+13)=2),FévDim1+13,""),IF(AND(YEAR(FévDim1+20)=AnnéeCalendrier,MONTH(FévDim1+20)=2),FévDim1+20,""))</f>
        <v>47530</v>
      </c>
      <c r="P10" s="5">
        <f>IF(DAY(FévDim1)=1,IF(AND(YEAR(FévDim1+14)=AnnéeCalendrier,MONTH(FévDim1+14)=2),FévDim1+14,""),IF(AND(YEAR(FévDim1+21)=AnnéeCalendrier,MONTH(FévDim1+21)=2),FévDim1+21,""))</f>
        <v>47531</v>
      </c>
      <c r="Q10" s="4"/>
      <c r="R10" s="5">
        <f>IF(DAY(MarDim1)=1,IF(AND(YEAR(MarDim1+8)=AnnéeCalendrier,MONTH(MarDim1+8)=3),MarDim1+8,""),IF(AND(YEAR(MarDim1+15)=AnnéeCalendrier,MONTH(MarDim1+15)=3),MarDim1+15,""))</f>
        <v>47553</v>
      </c>
      <c r="S10" s="5">
        <f>IF(DAY(MarDim1)=1,IF(AND(YEAR(MarDim1+9)=AnnéeCalendrier,MONTH(MarDim1+9)=3),MarDim1+9,""),IF(AND(YEAR(MarDim1+16)=AnnéeCalendrier,MONTH(MarDim1+16)=3),MarDim1+16,""))</f>
        <v>47554</v>
      </c>
      <c r="T10" s="5">
        <f>IF(DAY(MarDim1)=1,IF(AND(YEAR(MarDim1+10)=AnnéeCalendrier,MONTH(MarDim1+10)=3),MarDim1+10,""),IF(AND(YEAR(MarDim1+17)=AnnéeCalendrier,MONTH(MarDim1+17)=3),MarDim1+17,""))</f>
        <v>47555</v>
      </c>
      <c r="U10" s="5">
        <f>IF(DAY(MarDim1)=1,IF(AND(YEAR(MarDim1+11)=AnnéeCalendrier,MONTH(MarDim1+11)=3),MarDim1+11,""),IF(AND(YEAR(MarDim1+18)=AnnéeCalendrier,MONTH(MarDim1+18)=3),MarDim1+18,""))</f>
        <v>47556</v>
      </c>
      <c r="V10" s="5">
        <f>IF(DAY(MarDim1)=1,IF(AND(YEAR(MarDim1+12)=AnnéeCalendrier,MONTH(MarDim1+12)=3),MarDim1+12,""),IF(AND(YEAR(MarDim1+19)=AnnéeCalendrier,MONTH(MarDim1+19)=3),MarDim1+19,""))</f>
        <v>47557</v>
      </c>
      <c r="W10" s="5">
        <f>IF(DAY(MarDim1)=1,IF(AND(YEAR(MarDim1+13)=AnnéeCalendrier,MONTH(MarDim1+13)=3),MarDim1+13,""),IF(AND(YEAR(MarDim1+20)=AnnéeCalendrier,MONTH(MarDim1+20)=3),MarDim1+20,""))</f>
        <v>47558</v>
      </c>
      <c r="X10" s="5">
        <f>IF(DAY(MarDim1)=1,IF(AND(YEAR(MarDim1+14)=AnnéeCalendrier,MONTH(MarDim1+14)=3),MarDim1+14,""),IF(AND(YEAR(MarDim1+21)=AnnéeCalendrier,MONTH(MarDim1+21)=3),MarDim1+21,""))</f>
        <v>47559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47504</v>
      </c>
      <c r="C11" s="5">
        <f>IF(DAY(JanDim1)=1,IF(AND(YEAR(JanDim1+16)=AnnéeCalendrier,MONTH(JanDim1+16)=1),JanDim1+16,""),IF(AND(YEAR(JanDim1+23)=AnnéeCalendrier,MONTH(JanDim1+23)=1),JanDim1+23,""))</f>
        <v>47505</v>
      </c>
      <c r="D11" s="5">
        <f>IF(DAY(JanDim1)=1,IF(AND(YEAR(JanDim1+17)=AnnéeCalendrier,MONTH(JanDim1+17)=1),JanDim1+17,""),IF(AND(YEAR(JanDim1+24)=AnnéeCalendrier,MONTH(JanDim1+24)=1),JanDim1+24,""))</f>
        <v>47506</v>
      </c>
      <c r="E11" s="5">
        <f>IF(DAY(JanDim1)=1,IF(AND(YEAR(JanDim1+18)=AnnéeCalendrier,MONTH(JanDim1+18)=1),JanDim1+18,""),IF(AND(YEAR(JanDim1+25)=AnnéeCalendrier,MONTH(JanDim1+25)=1),JanDim1+25,""))</f>
        <v>47507</v>
      </c>
      <c r="F11" s="5">
        <f>IF(DAY(JanDim1)=1,IF(AND(YEAR(JanDim1+19)=AnnéeCalendrier,MONTH(JanDim1+19)=1),JanDim1+19,""),IF(AND(YEAR(JanDim1+26)=AnnéeCalendrier,MONTH(JanDim1+26)=1),JanDim1+26,""))</f>
        <v>47508</v>
      </c>
      <c r="G11" s="5">
        <f>IF(DAY(JanDim1)=1,IF(AND(YEAR(JanDim1+20)=AnnéeCalendrier,MONTH(JanDim1+20)=1),JanDim1+20,""),IF(AND(YEAR(JanDim1+27)=AnnéeCalendrier,MONTH(JanDim1+27)=1),JanDim1+27,""))</f>
        <v>47509</v>
      </c>
      <c r="H11" s="5">
        <f>IF(DAY(JanDim1)=1,IF(AND(YEAR(JanDim1+21)=AnnéeCalendrier,MONTH(JanDim1+21)=1),JanDim1+21,""),IF(AND(YEAR(JanDim1+28)=AnnéeCalendrier,MONTH(JanDim1+28)=1),JanDim1+28,""))</f>
        <v>47510</v>
      </c>
      <c r="I11" s="4"/>
      <c r="J11" s="5">
        <f>IF(DAY(FévDim1)=1,IF(AND(YEAR(FévDim1+15)=AnnéeCalendrier,MONTH(FévDim1+15)=2),FévDim1+15,""),IF(AND(YEAR(FévDim1+22)=AnnéeCalendrier,MONTH(FévDim1+22)=2),FévDim1+22,""))</f>
        <v>47532</v>
      </c>
      <c r="K11" s="5">
        <f>IF(DAY(FévDim1)=1,IF(AND(YEAR(FévDim1+16)=AnnéeCalendrier,MONTH(FévDim1+16)=2),FévDim1+16,""),IF(AND(YEAR(FévDim1+23)=AnnéeCalendrier,MONTH(FévDim1+23)=2),FévDim1+23,""))</f>
        <v>47533</v>
      </c>
      <c r="L11" s="5">
        <f>IF(DAY(FévDim1)=1,IF(AND(YEAR(FévDim1+17)=AnnéeCalendrier,MONTH(FévDim1+17)=2),FévDim1+17,""),IF(AND(YEAR(FévDim1+24)=AnnéeCalendrier,MONTH(FévDim1+24)=2),FévDim1+24,""))</f>
        <v>47534</v>
      </c>
      <c r="M11" s="5">
        <f>IF(DAY(FévDim1)=1,IF(AND(YEAR(FévDim1+18)=AnnéeCalendrier,MONTH(FévDim1+18)=2),FévDim1+18,""),IF(AND(YEAR(FévDim1+25)=AnnéeCalendrier,MONTH(FévDim1+25)=2),FévDim1+25,""))</f>
        <v>47535</v>
      </c>
      <c r="N11" s="5">
        <f>IF(DAY(FévDim1)=1,IF(AND(YEAR(FévDim1+19)=AnnéeCalendrier,MONTH(FévDim1+19)=2),FévDim1+19,""),IF(AND(YEAR(FévDim1+26)=AnnéeCalendrier,MONTH(FévDim1+26)=2),FévDim1+26,""))</f>
        <v>47536</v>
      </c>
      <c r="O11" s="5">
        <f>IF(DAY(FévDim1)=1,IF(AND(YEAR(FévDim1+20)=AnnéeCalendrier,MONTH(FévDim1+20)=2),FévDim1+20,""),IF(AND(YEAR(FévDim1+27)=AnnéeCalendrier,MONTH(FévDim1+27)=2),FévDim1+27,""))</f>
        <v>47537</v>
      </c>
      <c r="P11" s="5">
        <f>IF(DAY(FévDim1)=1,IF(AND(YEAR(FévDim1+21)=AnnéeCalendrier,MONTH(FévDim1+21)=2),FévDim1+21,""),IF(AND(YEAR(FévDim1+28)=AnnéeCalendrier,MONTH(FévDim1+28)=2),FévDim1+28,""))</f>
        <v>47538</v>
      </c>
      <c r="Q11" s="4"/>
      <c r="R11" s="5">
        <f>IF(DAY(MarDim1)=1,IF(AND(YEAR(MarDim1+15)=AnnéeCalendrier,MONTH(MarDim1+15)=3),MarDim1+15,""),IF(AND(YEAR(MarDim1+22)=AnnéeCalendrier,MONTH(MarDim1+22)=3),MarDim1+22,""))</f>
        <v>47560</v>
      </c>
      <c r="S11" s="5">
        <f>IF(DAY(MarDim1)=1,IF(AND(YEAR(MarDim1+16)=AnnéeCalendrier,MONTH(MarDim1+16)=3),MarDim1+16,""),IF(AND(YEAR(MarDim1+23)=AnnéeCalendrier,MONTH(MarDim1+23)=3),MarDim1+23,""))</f>
        <v>47561</v>
      </c>
      <c r="T11" s="5">
        <f>IF(DAY(MarDim1)=1,IF(AND(YEAR(MarDim1+17)=AnnéeCalendrier,MONTH(MarDim1+17)=3),MarDim1+17,""),IF(AND(YEAR(MarDim1+24)=AnnéeCalendrier,MONTH(MarDim1+24)=3),MarDim1+24,""))</f>
        <v>47562</v>
      </c>
      <c r="U11" s="5">
        <f>IF(DAY(MarDim1)=1,IF(AND(YEAR(MarDim1+18)=AnnéeCalendrier,MONTH(MarDim1+18)=3),MarDim1+18,""),IF(AND(YEAR(MarDim1+25)=AnnéeCalendrier,MONTH(MarDim1+25)=3),MarDim1+25,""))</f>
        <v>47563</v>
      </c>
      <c r="V11" s="5">
        <f>IF(DAY(MarDim1)=1,IF(AND(YEAR(MarDim1+19)=AnnéeCalendrier,MONTH(MarDim1+19)=3),MarDim1+19,""),IF(AND(YEAR(MarDim1+26)=AnnéeCalendrier,MONTH(MarDim1+26)=3),MarDim1+26,""))</f>
        <v>47564</v>
      </c>
      <c r="W11" s="5">
        <f>IF(DAY(MarDim1)=1,IF(AND(YEAR(MarDim1+20)=AnnéeCalendrier,MONTH(MarDim1+20)=3),MarDim1+20,""),IF(AND(YEAR(MarDim1+27)=AnnéeCalendrier,MONTH(MarDim1+27)=3),MarDim1+27,""))</f>
        <v>47565</v>
      </c>
      <c r="X11" s="5">
        <f>IF(DAY(MarDim1)=1,IF(AND(YEAR(MarDim1+21)=AnnéeCalendrier,MONTH(MarDim1+21)=3),MarDim1+21,""),IF(AND(YEAR(MarDim1+28)=AnnéeCalendrier,MONTH(MarDim1+28)=3),MarDim1+28,""))</f>
        <v>47566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47511</v>
      </c>
      <c r="C12" s="5">
        <f>IF(DAY(JanDim1)=1,IF(AND(YEAR(JanDim1+23)=AnnéeCalendrier,MONTH(JanDim1+23)=1),JanDim1+23,""),IF(AND(YEAR(JanDim1+30)=AnnéeCalendrier,MONTH(JanDim1+30)=1),JanDim1+30,""))</f>
        <v>47512</v>
      </c>
      <c r="D12" s="5">
        <f>IF(DAY(JanDim1)=1,IF(AND(YEAR(JanDim1+24)=AnnéeCalendrier,MONTH(JanDim1+24)=1),JanDim1+24,""),IF(AND(YEAR(JanDim1+31)=AnnéeCalendrier,MONTH(JanDim1+31)=1),JanDim1+31,""))</f>
        <v>47513</v>
      </c>
      <c r="E12" s="5">
        <f>IF(DAY(JanDim1)=1,IF(AND(YEAR(JanDim1+25)=AnnéeCalendrier,MONTH(JanDim1+25)=1),JanDim1+25,""),IF(AND(YEAR(JanDim1+32)=AnnéeCalendrier,MONTH(JanDim1+32)=1),JanDim1+32,""))</f>
        <v>47514</v>
      </c>
      <c r="F12" s="5" t="str">
        <f>IF(DAY(JanDim1)=1,IF(AND(YEAR(JanDim1+26)=AnnéeCalendrier,MONTH(JanDim1+26)=1),JanDim1+26,""),IF(AND(YEAR(JanDim1+33)=AnnéeCalendrier,MONTH(JanDim1+33)=1),JanDim1+33,""))</f>
        <v/>
      </c>
      <c r="G12" s="5" t="str">
        <f>IF(DAY(JanDim1)=1,IF(AND(YEAR(JanDim1+27)=AnnéeCalendrier,MONTH(JanDim1+27)=1),JanDim1+27,""),IF(AND(YEAR(JanDim1+34)=AnnéeCalendrier,MONTH(JanDim1+34)=1),JanDim1+34,""))</f>
        <v/>
      </c>
      <c r="H12" s="5" t="str">
        <f>IF(DAY(JanDim1)=1,IF(AND(YEAR(JanDim1+28)=AnnéeCalendrier,MONTH(JanDim1+28)=1),JanDim1+28,""),IF(AND(YEAR(JanDim1+35)=AnnéeCalendrier,MONTH(JanDim1+35)=1),JanDim1+35,""))</f>
        <v/>
      </c>
      <c r="I12" s="4"/>
      <c r="J12" s="5">
        <f>IF(DAY(FévDim1)=1,IF(AND(YEAR(FévDim1+22)=AnnéeCalendrier,MONTH(FévDim1+22)=2),FévDim1+22,""),IF(AND(YEAR(FévDim1+29)=AnnéeCalendrier,MONTH(FévDim1+29)=2),FévDim1+29,""))</f>
        <v>47539</v>
      </c>
      <c r="K12" s="5">
        <f>IF(DAY(FévDim1)=1,IF(AND(YEAR(FévDim1+23)=AnnéeCalendrier,MONTH(FévDim1+23)=2),FévDim1+23,""),IF(AND(YEAR(FévDim1+30)=AnnéeCalendrier,MONTH(FévDim1+30)=2),FévDim1+30,""))</f>
        <v>47540</v>
      </c>
      <c r="L12" s="5">
        <f>IF(DAY(FévDim1)=1,IF(AND(YEAR(FévDim1+24)=AnnéeCalendrier,MONTH(FévDim1+24)=2),FévDim1+24,""),IF(AND(YEAR(FévDim1+31)=AnnéeCalendrier,MONTH(FévDim1+31)=2),FévDim1+31,""))</f>
        <v>47541</v>
      </c>
      <c r="M12" s="5">
        <f>IF(DAY(FévDim1)=1,IF(AND(YEAR(FévDim1+25)=AnnéeCalendrier,MONTH(FévDim1+25)=2),FévDim1+25,""),IF(AND(YEAR(FévDim1+32)=AnnéeCalendrier,MONTH(FévDim1+32)=2),FévDim1+32,""))</f>
        <v>47542</v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47567</v>
      </c>
      <c r="S12" s="5">
        <f>IF(DAY(MarDim1)=1,IF(AND(YEAR(MarDim1+23)=AnnéeCalendrier,MONTH(MarDim1+23)=3),MarDim1+23,""),IF(AND(YEAR(MarDim1+30)=AnnéeCalendrier,MONTH(MarDim1+30)=3),MarDim1+30,""))</f>
        <v>47568</v>
      </c>
      <c r="T12" s="5">
        <f>IF(DAY(MarDim1)=1,IF(AND(YEAR(MarDim1+24)=AnnéeCalendrier,MONTH(MarDim1+24)=3),MarDim1+24,""),IF(AND(YEAR(MarDim1+31)=AnnéeCalendrier,MONTH(MarDim1+31)=3),MarDim1+31,""))</f>
        <v>47569</v>
      </c>
      <c r="U12" s="5">
        <f>IF(DAY(MarDim1)=1,IF(AND(YEAR(MarDim1+25)=AnnéeCalendrier,MONTH(MarDim1+25)=3),MarDim1+25,""),IF(AND(YEAR(MarDim1+32)=AnnéeCalendrier,MONTH(MarDim1+32)=3),MarDim1+32,""))</f>
        <v>47570</v>
      </c>
      <c r="V12" s="5">
        <f>IF(DAY(MarDim1)=1,IF(AND(YEAR(MarDim1+26)=AnnéeCalendrier,MONTH(MarDim1+26)=3),MarDim1+26,""),IF(AND(YEAR(MarDim1+33)=AnnéeCalendrier,MONTH(MarDim1+33)=3),MarDim1+33,""))</f>
        <v>47571</v>
      </c>
      <c r="W12" s="5">
        <f>IF(DAY(MarDim1)=1,IF(AND(YEAR(MarDim1+27)=AnnéeCalendrier,MONTH(MarDim1+27)=3),MarDim1+27,""),IF(AND(YEAR(MarDim1+34)=AnnéeCalendrier,MONTH(MarDim1+34)=3),MarDim1+34,""))</f>
        <v>47572</v>
      </c>
      <c r="X12" s="5">
        <f>IF(DAY(MarDim1)=1,IF(AND(YEAR(MarDim1+28)=AnnéeCalendrier,MONTH(MarDim1+28)=3),MarDim1+28,""),IF(AND(YEAR(MarDim1+35)=AnnéeCalendrier,MONTH(MarDim1+35)=3),MarDim1+35,""))</f>
        <v>47573</v>
      </c>
    </row>
    <row r="13" spans="1:29" ht="36" customHeight="1" x14ac:dyDescent="0.25">
      <c r="B13" s="5" t="str">
        <f>IF(DAY(JanDim1)=1,IF(AND(YEAR(JanDim1+29)=AnnéeCalendrier,MONTH(JanDim1+29)=1),JanDim1+29,""),IF(AND(YEAR(JanDim1+36)=AnnéeCalendrier,MONTH(JanDim1+36)=1),JanDim1+36,""))</f>
        <v/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35" t="s">
        <v>3</v>
      </c>
      <c r="C15" s="35"/>
      <c r="D15" s="35"/>
      <c r="E15" s="35"/>
      <c r="F15" s="35"/>
      <c r="G15" s="35"/>
      <c r="H15" s="35"/>
      <c r="J15" s="35" t="s">
        <v>13</v>
      </c>
      <c r="K15" s="35"/>
      <c r="L15" s="35"/>
      <c r="M15" s="35"/>
      <c r="N15" s="35"/>
      <c r="O15" s="35"/>
      <c r="P15" s="35"/>
      <c r="R15" s="35" t="s">
        <v>17</v>
      </c>
      <c r="S15" s="35"/>
      <c r="T15" s="35"/>
      <c r="U15" s="35"/>
      <c r="V15" s="35"/>
      <c r="W15" s="35"/>
      <c r="X15" s="35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>
        <f>IF(DAY(AvrDim1)=1,"",IF(AND(YEAR(AvrDim1+1)=AnnéeCalendrier,MONTH(AvrDim1+1)=4),AvrDim1+1,""))</f>
        <v>47574</v>
      </c>
      <c r="C17" s="5">
        <f>IF(DAY(AvrDim1)=1,"",IF(AND(YEAR(AvrDim1+2)=AnnéeCalendrier,MONTH(AvrDim1+2)=4),AvrDim1+2,""))</f>
        <v>47575</v>
      </c>
      <c r="D17" s="5">
        <f>IF(DAY(AvrDim1)=1,"",IF(AND(YEAR(AvrDim1+3)=AnnéeCalendrier,MONTH(AvrDim1+3)=4),AvrDim1+3,""))</f>
        <v>47576</v>
      </c>
      <c r="E17" s="5">
        <f>IF(DAY(AvrDim1)=1,"",IF(AND(YEAR(AvrDim1+4)=AnnéeCalendrier,MONTH(AvrDim1+4)=4),AvrDim1+4,""))</f>
        <v>47577</v>
      </c>
      <c r="F17" s="5">
        <f>IF(DAY(AvrDim1)=1,"",IF(AND(YEAR(AvrDim1+5)=AnnéeCalendrier,MONTH(AvrDim1+5)=4),AvrDim1+5,""))</f>
        <v>47578</v>
      </c>
      <c r="G17" s="5">
        <f>IF(DAY(AvrDim1)=1,"",IF(AND(YEAR(AvrDim1+6)=AnnéeCalendrier,MONTH(AvrDim1+6)=4),AvrDim1+6,""))</f>
        <v>47579</v>
      </c>
      <c r="H17" s="7">
        <f>IF(DAY(AvrDim1)=1,IF(AND(YEAR(AvrDim1)=AnnéeCalendrier,MONTH(AvrDim1)=4),AvrDim1,""),IF(AND(YEAR(AvrDim1+7)=AnnéeCalendrier,MONTH(AvrDim1+7)=4),AvrDim1+7,""))</f>
        <v>47580</v>
      </c>
      <c r="I17" s="4"/>
      <c r="J17" s="6" t="str">
        <f>IF(DAY(MaiDim1)=1,"",IF(AND(YEAR(MaiDim1+1)=AnnéeCalendrier,MONTH(MaiDim1+1)=5),MaiDim1+1,""))</f>
        <v/>
      </c>
      <c r="K17" s="5" t="str">
        <f>IF(DAY(MaiDim1)=1,"",IF(AND(YEAR(MaiDim1+2)=AnnéeCalendrier,MONTH(MaiDim1+2)=5),MaiDim1+2,""))</f>
        <v/>
      </c>
      <c r="L17" s="5">
        <f>IF(DAY(MaiDim1)=1,"",IF(AND(YEAR(MaiDim1+3)=AnnéeCalendrier,MONTH(MaiDim1+3)=5),MaiDim1+3,""))</f>
        <v>47604</v>
      </c>
      <c r="M17" s="5">
        <f>IF(DAY(MaiDim1)=1,"",IF(AND(YEAR(MaiDim1+4)=AnnéeCalendrier,MONTH(MaiDim1+4)=5),MaiDim1+4,""))</f>
        <v>47605</v>
      </c>
      <c r="N17" s="5">
        <f>IF(DAY(MaiDim1)=1,"",IF(AND(YEAR(MaiDim1+5)=AnnéeCalendrier,MONTH(MaiDim1+5)=5),MaiDim1+5,""))</f>
        <v>47606</v>
      </c>
      <c r="O17" s="5">
        <f>IF(DAY(MaiDim1)=1,"",IF(AND(YEAR(MaiDim1+6)=AnnéeCalendrier,MONTH(MaiDim1+6)=5),MaiDim1+6,""))</f>
        <v>47607</v>
      </c>
      <c r="P17" s="7">
        <f>IF(DAY(MaiDim1)=1,IF(AND(YEAR(MaiDim1)=AnnéeCalendrier,MONTH(MaiDim1)=5),MaiDim1,""),IF(AND(YEAR(MaiDim1+7)=AnnéeCalendrier,MONTH(MaiDim1+7)=5),MaiDim1+7,""))</f>
        <v>47608</v>
      </c>
      <c r="Q17" s="4"/>
      <c r="R17" s="6" t="str">
        <f>IF(DAY(JunDim1)=1,"",IF(AND(YEAR(JunDim1+1)=AnnéeCalendrier,MONTH(JunDim1+1)=6),JunDim1+1,""))</f>
        <v/>
      </c>
      <c r="S17" s="5" t="str">
        <f>IF(DAY(JunDim1)=1,"",IF(AND(YEAR(JunDim1+2)=AnnéeCalendrier,MONTH(JunDim1+2)=6),JunDim1+2,""))</f>
        <v/>
      </c>
      <c r="T17" s="5" t="str">
        <f>IF(DAY(JunDim1)=1,"",IF(AND(YEAR(JunDim1+3)=AnnéeCalendrier,MONTH(JunDim1+3)=6),JunDim1+3,""))</f>
        <v/>
      </c>
      <c r="U17" s="5" t="str">
        <f>IF(DAY(JunDim1)=1,"",IF(AND(YEAR(JunDim1+4)=AnnéeCalendrier,MONTH(JunDim1+4)=6),JunDim1+4,""))</f>
        <v/>
      </c>
      <c r="V17" s="5" t="str">
        <f>IF(DAY(JunDim1)=1,"",IF(AND(YEAR(JunDim1+5)=AnnéeCalendrier,MONTH(JunDim1+5)=6),JunDim1+5,""))</f>
        <v/>
      </c>
      <c r="W17" s="5">
        <f>IF(DAY(JunDim1)=1,"",IF(AND(YEAR(JunDim1+6)=AnnéeCalendrier,MONTH(JunDim1+6)=6),JunDim1+6,""))</f>
        <v>47635</v>
      </c>
      <c r="X17" s="7">
        <f>IF(DAY(JunDim1)=1,IF(AND(YEAR(JunDim1)=AnnéeCalendrier,MONTH(JunDim1)=6),JunDim1,""),IF(AND(YEAR(JunDim1+7)=AnnéeCalendrier,MONTH(JunDim1+7)=6),JunDim1+7,""))</f>
        <v>47636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47581</v>
      </c>
      <c r="C18" s="5">
        <f>IF(DAY(AvrDim1)=1,IF(AND(YEAR(AvrDim1+2)=AnnéeCalendrier,MONTH(AvrDim1+2)=4),AvrDim1+2,""),IF(AND(YEAR(AvrDim1+9)=AnnéeCalendrier,MONTH(AvrDim1+9)=4),AvrDim1+9,""))</f>
        <v>47582</v>
      </c>
      <c r="D18" s="5">
        <f>IF(DAY(AvrDim1)=1,IF(AND(YEAR(AvrDim1+3)=AnnéeCalendrier,MONTH(AvrDim1+3)=4),AvrDim1+3,""),IF(AND(YEAR(AvrDim1+10)=AnnéeCalendrier,MONTH(AvrDim1+10)=4),AvrDim1+10,""))</f>
        <v>47583</v>
      </c>
      <c r="E18" s="5">
        <f>IF(DAY(AvrDim1)=1,IF(AND(YEAR(AvrDim1+4)=AnnéeCalendrier,MONTH(AvrDim1+4)=4),AvrDim1+4,""),IF(AND(YEAR(AvrDim1+11)=AnnéeCalendrier,MONTH(AvrDim1+11)=4),AvrDim1+11,""))</f>
        <v>47584</v>
      </c>
      <c r="F18" s="5">
        <f>IF(DAY(AvrDim1)=1,IF(AND(YEAR(AvrDim1+5)=AnnéeCalendrier,MONTH(AvrDim1+5)=4),AvrDim1+5,""),IF(AND(YEAR(AvrDim1+12)=AnnéeCalendrier,MONTH(AvrDim1+12)=4),AvrDim1+12,""))</f>
        <v>47585</v>
      </c>
      <c r="G18" s="5">
        <f>IF(DAY(AvrDim1)=1,IF(AND(YEAR(AvrDim1+6)=AnnéeCalendrier,MONTH(AvrDim1+6)=4),AvrDim1+6,""),IF(AND(YEAR(AvrDim1+13)=AnnéeCalendrier,MONTH(AvrDim1+13)=4),AvrDim1+13,""))</f>
        <v>47586</v>
      </c>
      <c r="H18" s="7">
        <f>IF(DAY(AvrDim1)=1,IF(AND(YEAR(AvrDim1+7)=AnnéeCalendrier,MONTH(AvrDim1+7)=4),AvrDim1+7,""),IF(AND(YEAR(AvrDim1+14)=AnnéeCalendrier,MONTH(AvrDim1+14)=4),AvrDim1+14,""))</f>
        <v>47587</v>
      </c>
      <c r="I18" s="4"/>
      <c r="J18" s="6">
        <f>IF(DAY(MaiDim1)=1,IF(AND(YEAR(MaiDim1+1)=AnnéeCalendrier,MONTH(MaiDim1+1)=5),MaiDim1+1,""),IF(AND(YEAR(MaiDim1+8)=AnnéeCalendrier,MONTH(MaiDim1+8)=5),MaiDim1+8,""))</f>
        <v>47609</v>
      </c>
      <c r="K18" s="5">
        <f>IF(DAY(MaiDim1)=1,IF(AND(YEAR(MaiDim1+2)=AnnéeCalendrier,MONTH(MaiDim1+2)=5),MaiDim1+2,""),IF(AND(YEAR(MaiDim1+9)=AnnéeCalendrier,MONTH(MaiDim1+9)=5),MaiDim1+9,""))</f>
        <v>47610</v>
      </c>
      <c r="L18" s="5">
        <f>IF(DAY(MaiDim1)=1,IF(AND(YEAR(MaiDim1+3)=AnnéeCalendrier,MONTH(MaiDim1+3)=5),MaiDim1+3,""),IF(AND(YEAR(MaiDim1+10)=AnnéeCalendrier,MONTH(MaiDim1+10)=5),MaiDim1+10,""))</f>
        <v>47611</v>
      </c>
      <c r="M18" s="5">
        <f>IF(DAY(MaiDim1)=1,IF(AND(YEAR(MaiDim1+4)=AnnéeCalendrier,MONTH(MaiDim1+4)=5),MaiDim1+4,""),IF(AND(YEAR(MaiDim1+11)=AnnéeCalendrier,MONTH(MaiDim1+11)=5),MaiDim1+11,""))</f>
        <v>47612</v>
      </c>
      <c r="N18" s="5">
        <f>IF(DAY(MaiDim1)=1,IF(AND(YEAR(MaiDim1+5)=AnnéeCalendrier,MONTH(MaiDim1+5)=5),MaiDim1+5,""),IF(AND(YEAR(MaiDim1+12)=AnnéeCalendrier,MONTH(MaiDim1+12)=5),MaiDim1+12,""))</f>
        <v>47613</v>
      </c>
      <c r="O18" s="5">
        <f>IF(DAY(MaiDim1)=1,IF(AND(YEAR(MaiDim1+6)=AnnéeCalendrier,MONTH(MaiDim1+6)=5),MaiDim1+6,""),IF(AND(YEAR(MaiDim1+13)=AnnéeCalendrier,MONTH(MaiDim1+13)=5),MaiDim1+13,""))</f>
        <v>47614</v>
      </c>
      <c r="P18" s="7">
        <f>IF(DAY(MaiDim1)=1,IF(AND(YEAR(MaiDim1+7)=AnnéeCalendrier,MONTH(MaiDim1+7)=5),MaiDim1+7,""),IF(AND(YEAR(MaiDim1+14)=AnnéeCalendrier,MONTH(MaiDim1+14)=5),MaiDim1+14,""))</f>
        <v>47615</v>
      </c>
      <c r="Q18" s="4"/>
      <c r="R18" s="6">
        <f>IF(DAY(JunDim1)=1,IF(AND(YEAR(JunDim1+1)=AnnéeCalendrier,MONTH(JunDim1+1)=6),JunDim1+1,""),IF(AND(YEAR(JunDim1+8)=AnnéeCalendrier,MONTH(JunDim1+8)=6),JunDim1+8,""))</f>
        <v>47637</v>
      </c>
      <c r="S18" s="5">
        <f>IF(DAY(JunDim1)=1,IF(AND(YEAR(JunDim1+2)=AnnéeCalendrier,MONTH(JunDim1+2)=6),JunDim1+2,""),IF(AND(YEAR(JunDim1+9)=AnnéeCalendrier,MONTH(JunDim1+9)=6),JunDim1+9,""))</f>
        <v>47638</v>
      </c>
      <c r="T18" s="5">
        <f>IF(DAY(JunDim1)=1,IF(AND(YEAR(JunDim1+3)=AnnéeCalendrier,MONTH(JunDim1+3)=6),JunDim1+3,""),IF(AND(YEAR(JunDim1+10)=AnnéeCalendrier,MONTH(JunDim1+10)=6),JunDim1+10,""))</f>
        <v>47639</v>
      </c>
      <c r="U18" s="5">
        <f>IF(DAY(JunDim1)=1,IF(AND(YEAR(JunDim1+4)=AnnéeCalendrier,MONTH(JunDim1+4)=6),JunDim1+4,""),IF(AND(YEAR(JunDim1+11)=AnnéeCalendrier,MONTH(JunDim1+11)=6),JunDim1+11,""))</f>
        <v>47640</v>
      </c>
      <c r="V18" s="5">
        <f>IF(DAY(JunDim1)=1,IF(AND(YEAR(JunDim1+5)=AnnéeCalendrier,MONTH(JunDim1+5)=6),JunDim1+5,""),IF(AND(YEAR(JunDim1+12)=AnnéeCalendrier,MONTH(JunDim1+12)=6),JunDim1+12,""))</f>
        <v>47641</v>
      </c>
      <c r="W18" s="5">
        <f>IF(DAY(JunDim1)=1,IF(AND(YEAR(JunDim1+6)=AnnéeCalendrier,MONTH(JunDim1+6)=6),JunDim1+6,""),IF(AND(YEAR(JunDim1+13)=AnnéeCalendrier,MONTH(JunDim1+13)=6),JunDim1+13,""))</f>
        <v>47642</v>
      </c>
      <c r="X18" s="7">
        <f>IF(DAY(JunDim1)=1,IF(AND(YEAR(JunDim1+7)=AnnéeCalendrier,MONTH(JunDim1+7)=6),JunDim1+7,""),IF(AND(YEAR(JunDim1+14)=AnnéeCalendrier,MONTH(JunDim1+14)=6),JunDim1+14,""))</f>
        <v>47643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47588</v>
      </c>
      <c r="C19" s="5">
        <f>IF(DAY(AvrDim1)=1,IF(AND(YEAR(AvrDim1+9)=AnnéeCalendrier,MONTH(AvrDim1+9)=4),AvrDim1+9,""),IF(AND(YEAR(AvrDim1+16)=AnnéeCalendrier,MONTH(AvrDim1+16)=4),AvrDim1+16,""))</f>
        <v>47589</v>
      </c>
      <c r="D19" s="5">
        <f>IF(DAY(AvrDim1)=1,IF(AND(YEAR(AvrDim1+10)=AnnéeCalendrier,MONTH(AvrDim1+10)=4),AvrDim1+10,""),IF(AND(YEAR(AvrDim1+17)=AnnéeCalendrier,MONTH(AvrDim1+17)=4),AvrDim1+17,""))</f>
        <v>47590</v>
      </c>
      <c r="E19" s="5">
        <f>IF(DAY(AvrDim1)=1,IF(AND(YEAR(AvrDim1+11)=AnnéeCalendrier,MONTH(AvrDim1+11)=4),AvrDim1+11,""),IF(AND(YEAR(AvrDim1+18)=AnnéeCalendrier,MONTH(AvrDim1+18)=4),AvrDim1+18,""))</f>
        <v>47591</v>
      </c>
      <c r="F19" s="5">
        <f>IF(DAY(AvrDim1)=1,IF(AND(YEAR(AvrDim1+12)=AnnéeCalendrier,MONTH(AvrDim1+12)=4),AvrDim1+12,""),IF(AND(YEAR(AvrDim1+19)=AnnéeCalendrier,MONTH(AvrDim1+19)=4),AvrDim1+19,""))</f>
        <v>47592</v>
      </c>
      <c r="G19" s="5">
        <f>IF(DAY(AvrDim1)=1,IF(AND(YEAR(AvrDim1+13)=AnnéeCalendrier,MONTH(AvrDim1+13)=4),AvrDim1+13,""),IF(AND(YEAR(AvrDim1+20)=AnnéeCalendrier,MONTH(AvrDim1+20)=4),AvrDim1+20,""))</f>
        <v>47593</v>
      </c>
      <c r="H19" s="7">
        <f>IF(DAY(AvrDim1)=1,IF(AND(YEAR(AvrDim1+14)=AnnéeCalendrier,MONTH(AvrDim1+14)=4),AvrDim1+14,""),IF(AND(YEAR(AvrDim1+21)=AnnéeCalendrier,MONTH(AvrDim1+21)=4),AvrDim1+21,""))</f>
        <v>47594</v>
      </c>
      <c r="I19" s="4"/>
      <c r="J19" s="6">
        <f>IF(DAY(MaiDim1)=1,IF(AND(YEAR(MaiDim1+8)=AnnéeCalendrier,MONTH(MaiDim1+8)=5),MaiDim1+8,""),IF(AND(YEAR(MaiDim1+15)=AnnéeCalendrier,MONTH(MaiDim1+15)=5),MaiDim1+15,""))</f>
        <v>47616</v>
      </c>
      <c r="K19" s="5">
        <f>IF(DAY(MaiDim1)=1,IF(AND(YEAR(MaiDim1+9)=AnnéeCalendrier,MONTH(MaiDim1+9)=5),MaiDim1+9,""),IF(AND(YEAR(MaiDim1+16)=AnnéeCalendrier,MONTH(MaiDim1+16)=5),MaiDim1+16,""))</f>
        <v>47617</v>
      </c>
      <c r="L19" s="5">
        <f>IF(DAY(MaiDim1)=1,IF(AND(YEAR(MaiDim1+10)=AnnéeCalendrier,MONTH(MaiDim1+10)=5),MaiDim1+10,""),IF(AND(YEAR(MaiDim1+17)=AnnéeCalendrier,MONTH(MaiDim1+17)=5),MaiDim1+17,""))</f>
        <v>47618</v>
      </c>
      <c r="M19" s="5">
        <f>IF(DAY(MaiDim1)=1,IF(AND(YEAR(MaiDim1+11)=AnnéeCalendrier,MONTH(MaiDim1+11)=5),MaiDim1+11,""),IF(AND(YEAR(MaiDim1+18)=AnnéeCalendrier,MONTH(MaiDim1+18)=5),MaiDim1+18,""))</f>
        <v>47619</v>
      </c>
      <c r="N19" s="5">
        <f>IF(DAY(MaiDim1)=1,IF(AND(YEAR(MaiDim1+12)=AnnéeCalendrier,MONTH(MaiDim1+12)=5),MaiDim1+12,""),IF(AND(YEAR(MaiDim1+19)=AnnéeCalendrier,MONTH(MaiDim1+19)=5),MaiDim1+19,""))</f>
        <v>47620</v>
      </c>
      <c r="O19" s="5">
        <f>IF(DAY(MaiDim1)=1,IF(AND(YEAR(MaiDim1+13)=AnnéeCalendrier,MONTH(MaiDim1+13)=5),MaiDim1+13,""),IF(AND(YEAR(MaiDim1+20)=AnnéeCalendrier,MONTH(MaiDim1+20)=5),MaiDim1+20,""))</f>
        <v>47621</v>
      </c>
      <c r="P19" s="7">
        <f>IF(DAY(MaiDim1)=1,IF(AND(YEAR(MaiDim1+14)=AnnéeCalendrier,MONTH(MaiDim1+14)=5),MaiDim1+14,""),IF(AND(YEAR(MaiDim1+21)=AnnéeCalendrier,MONTH(MaiDim1+21)=5),MaiDim1+21,""))</f>
        <v>47622</v>
      </c>
      <c r="Q19" s="4"/>
      <c r="R19" s="6">
        <f>IF(DAY(JunDim1)=1,IF(AND(YEAR(JunDim1+8)=AnnéeCalendrier,MONTH(JunDim1+8)=6),JunDim1+8,""),IF(AND(YEAR(JunDim1+15)=AnnéeCalendrier,MONTH(JunDim1+15)=6),JunDim1+15,""))</f>
        <v>47644</v>
      </c>
      <c r="S19" s="5">
        <f>IF(DAY(JunDim1)=1,IF(AND(YEAR(JunDim1+9)=AnnéeCalendrier,MONTH(JunDim1+9)=6),JunDim1+9,""),IF(AND(YEAR(JunDim1+16)=AnnéeCalendrier,MONTH(JunDim1+16)=6),JunDim1+16,""))</f>
        <v>47645</v>
      </c>
      <c r="T19" s="5">
        <f>IF(DAY(JunDim1)=1,IF(AND(YEAR(JunDim1+10)=AnnéeCalendrier,MONTH(JunDim1+10)=6),JunDim1+10,""),IF(AND(YEAR(JunDim1+17)=AnnéeCalendrier,MONTH(JunDim1+17)=6),JunDim1+17,""))</f>
        <v>47646</v>
      </c>
      <c r="U19" s="5">
        <f>IF(DAY(JunDim1)=1,IF(AND(YEAR(JunDim1+11)=AnnéeCalendrier,MONTH(JunDim1+11)=6),JunDim1+11,""),IF(AND(YEAR(JunDim1+18)=AnnéeCalendrier,MONTH(JunDim1+18)=6),JunDim1+18,""))</f>
        <v>47647</v>
      </c>
      <c r="V19" s="5">
        <f>IF(DAY(JunDim1)=1,IF(AND(YEAR(JunDim1+12)=AnnéeCalendrier,MONTH(JunDim1+12)=6),JunDim1+12,""),IF(AND(YEAR(JunDim1+19)=AnnéeCalendrier,MONTH(JunDim1+19)=6),JunDim1+19,""))</f>
        <v>47648</v>
      </c>
      <c r="W19" s="5">
        <f>IF(DAY(JunDim1)=1,IF(AND(YEAR(JunDim1+13)=AnnéeCalendrier,MONTH(JunDim1+13)=6),JunDim1+13,""),IF(AND(YEAR(JunDim1+20)=AnnéeCalendrier,MONTH(JunDim1+20)=6),JunDim1+20,""))</f>
        <v>47649</v>
      </c>
      <c r="X19" s="7">
        <f>IF(DAY(JunDim1)=1,IF(AND(YEAR(JunDim1+14)=AnnéeCalendrier,MONTH(JunDim1+14)=6),JunDim1+14,""),IF(AND(YEAR(JunDim1+21)=AnnéeCalendrier,MONTH(JunDim1+21)=6),JunDim1+21,""))</f>
        <v>47650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47595</v>
      </c>
      <c r="C20" s="5">
        <f>IF(DAY(AvrDim1)=1,IF(AND(YEAR(AvrDim1+16)=AnnéeCalendrier,MONTH(AvrDim1+16)=4),AvrDim1+16,""),IF(AND(YEAR(AvrDim1+23)=AnnéeCalendrier,MONTH(AvrDim1+23)=4),AvrDim1+23,""))</f>
        <v>47596</v>
      </c>
      <c r="D20" s="5">
        <f>IF(DAY(AvrDim1)=1,IF(AND(YEAR(AvrDim1+17)=AnnéeCalendrier,MONTH(AvrDim1+17)=4),AvrDim1+17,""),IF(AND(YEAR(AvrDim1+24)=AnnéeCalendrier,MONTH(AvrDim1+24)=4),AvrDim1+24,""))</f>
        <v>47597</v>
      </c>
      <c r="E20" s="5">
        <f>IF(DAY(AvrDim1)=1,IF(AND(YEAR(AvrDim1+18)=AnnéeCalendrier,MONTH(AvrDim1+18)=4),AvrDim1+18,""),IF(AND(YEAR(AvrDim1+25)=AnnéeCalendrier,MONTH(AvrDim1+25)=4),AvrDim1+25,""))</f>
        <v>47598</v>
      </c>
      <c r="F20" s="5">
        <f>IF(DAY(AvrDim1)=1,IF(AND(YEAR(AvrDim1+19)=AnnéeCalendrier,MONTH(AvrDim1+19)=4),AvrDim1+19,""),IF(AND(YEAR(AvrDim1+26)=AnnéeCalendrier,MONTH(AvrDim1+26)=4),AvrDim1+26,""))</f>
        <v>47599</v>
      </c>
      <c r="G20" s="5">
        <f>IF(DAY(AvrDim1)=1,IF(AND(YEAR(AvrDim1+20)=AnnéeCalendrier,MONTH(AvrDim1+20)=4),AvrDim1+20,""),IF(AND(YEAR(AvrDim1+27)=AnnéeCalendrier,MONTH(AvrDim1+27)=4),AvrDim1+27,""))</f>
        <v>47600</v>
      </c>
      <c r="H20" s="7">
        <f>IF(DAY(AvrDim1)=1,IF(AND(YEAR(AvrDim1+21)=AnnéeCalendrier,MONTH(AvrDim1+21)=4),AvrDim1+21,""),IF(AND(YEAR(AvrDim1+28)=AnnéeCalendrier,MONTH(AvrDim1+28)=4),AvrDim1+28,""))</f>
        <v>47601</v>
      </c>
      <c r="I20" s="4"/>
      <c r="J20" s="6">
        <f>IF(DAY(MaiDim1)=1,IF(AND(YEAR(MaiDim1+15)=AnnéeCalendrier,MONTH(MaiDim1+15)=5),MaiDim1+15,""),IF(AND(YEAR(MaiDim1+22)=AnnéeCalendrier,MONTH(MaiDim1+22)=5),MaiDim1+22,""))</f>
        <v>47623</v>
      </c>
      <c r="K20" s="5">
        <f>IF(DAY(MaiDim1)=1,IF(AND(YEAR(MaiDim1+16)=AnnéeCalendrier,MONTH(MaiDim1+16)=5),MaiDim1+16,""),IF(AND(YEAR(MaiDim1+23)=AnnéeCalendrier,MONTH(MaiDim1+23)=5),MaiDim1+23,""))</f>
        <v>47624</v>
      </c>
      <c r="L20" s="5">
        <f>IF(DAY(MaiDim1)=1,IF(AND(YEAR(MaiDim1+17)=AnnéeCalendrier,MONTH(MaiDim1+17)=5),MaiDim1+17,""),IF(AND(YEAR(MaiDim1+24)=AnnéeCalendrier,MONTH(MaiDim1+24)=5),MaiDim1+24,""))</f>
        <v>47625</v>
      </c>
      <c r="M20" s="5">
        <f>IF(DAY(MaiDim1)=1,IF(AND(YEAR(MaiDim1+18)=AnnéeCalendrier,MONTH(MaiDim1+18)=5),MaiDim1+18,""),IF(AND(YEAR(MaiDim1+25)=AnnéeCalendrier,MONTH(MaiDim1+25)=5),MaiDim1+25,""))</f>
        <v>47626</v>
      </c>
      <c r="N20" s="5">
        <f>IF(DAY(MaiDim1)=1,IF(AND(YEAR(MaiDim1+19)=AnnéeCalendrier,MONTH(MaiDim1+19)=5),MaiDim1+19,""),IF(AND(YEAR(MaiDim1+26)=AnnéeCalendrier,MONTH(MaiDim1+26)=5),MaiDim1+26,""))</f>
        <v>47627</v>
      </c>
      <c r="O20" s="5">
        <f>IF(DAY(MaiDim1)=1,IF(AND(YEAR(MaiDim1+20)=AnnéeCalendrier,MONTH(MaiDim1+20)=5),MaiDim1+20,""),IF(AND(YEAR(MaiDim1+27)=AnnéeCalendrier,MONTH(MaiDim1+27)=5),MaiDim1+27,""))</f>
        <v>47628</v>
      </c>
      <c r="P20" s="7">
        <f>IF(DAY(MaiDim1)=1,IF(AND(YEAR(MaiDim1+21)=AnnéeCalendrier,MONTH(MaiDim1+21)=5),MaiDim1+21,""),IF(AND(YEAR(MaiDim1+28)=AnnéeCalendrier,MONTH(MaiDim1+28)=5),MaiDim1+28,""))</f>
        <v>47629</v>
      </c>
      <c r="Q20" s="4"/>
      <c r="R20" s="6">
        <f>IF(DAY(JunDim1)=1,IF(AND(YEAR(JunDim1+15)=AnnéeCalendrier,MONTH(JunDim1+15)=6),JunDim1+15,""),IF(AND(YEAR(JunDim1+22)=AnnéeCalendrier,MONTH(JunDim1+22)=6),JunDim1+22,""))</f>
        <v>47651</v>
      </c>
      <c r="S20" s="5">
        <f>IF(DAY(JunDim1)=1,IF(AND(YEAR(JunDim1+16)=AnnéeCalendrier,MONTH(JunDim1+16)=6),JunDim1+16,""),IF(AND(YEAR(JunDim1+23)=AnnéeCalendrier,MONTH(JunDim1+23)=6),JunDim1+23,""))</f>
        <v>47652</v>
      </c>
      <c r="T20" s="5">
        <f>IF(DAY(JunDim1)=1,IF(AND(YEAR(JunDim1+17)=AnnéeCalendrier,MONTH(JunDim1+17)=6),JunDim1+17,""),IF(AND(YEAR(JunDim1+24)=AnnéeCalendrier,MONTH(JunDim1+24)=6),JunDim1+24,""))</f>
        <v>47653</v>
      </c>
      <c r="U20" s="5">
        <f>IF(DAY(JunDim1)=1,IF(AND(YEAR(JunDim1+18)=AnnéeCalendrier,MONTH(JunDim1+18)=6),JunDim1+18,""),IF(AND(YEAR(JunDim1+25)=AnnéeCalendrier,MONTH(JunDim1+25)=6),JunDim1+25,""))</f>
        <v>47654</v>
      </c>
      <c r="V20" s="5">
        <f>IF(DAY(JunDim1)=1,IF(AND(YEAR(JunDim1+19)=AnnéeCalendrier,MONTH(JunDim1+19)=6),JunDim1+19,""),IF(AND(YEAR(JunDim1+26)=AnnéeCalendrier,MONTH(JunDim1+26)=6),JunDim1+26,""))</f>
        <v>47655</v>
      </c>
      <c r="W20" s="5">
        <f>IF(DAY(JunDim1)=1,IF(AND(YEAR(JunDim1+20)=AnnéeCalendrier,MONTH(JunDim1+20)=6),JunDim1+20,""),IF(AND(YEAR(JunDim1+27)=AnnéeCalendrier,MONTH(JunDim1+27)=6),JunDim1+27,""))</f>
        <v>47656</v>
      </c>
      <c r="X20" s="7">
        <f>IF(DAY(JunDim1)=1,IF(AND(YEAR(JunDim1+21)=AnnéeCalendrier,MONTH(JunDim1+21)=6),JunDim1+21,""),IF(AND(YEAR(JunDim1+28)=AnnéeCalendrier,MONTH(JunDim1+28)=6),JunDim1+28,""))</f>
        <v>47657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47602</v>
      </c>
      <c r="C21" s="5">
        <f>IF(DAY(AvrDim1)=1,IF(AND(YEAR(AvrDim1+23)=AnnéeCalendrier,MONTH(AvrDim1+23)=4),AvrDim1+23,""),IF(AND(YEAR(AvrDim1+30)=AnnéeCalendrier,MONTH(AvrDim1+30)=4),AvrDim1+30,""))</f>
        <v>47603</v>
      </c>
      <c r="D21" s="5" t="str">
        <f>IF(DAY(AvrDim1)=1,IF(AND(YEAR(AvrDim1+24)=AnnéeCalendrier,MONTH(AvrDim1+24)=4),AvrDim1+24,""),IF(AND(YEAR(AvrDim1+31)=AnnéeCalendrier,MONTH(AvrDim1+31)=4),AvrDim1+31,""))</f>
        <v/>
      </c>
      <c r="E21" s="5" t="str">
        <f>IF(DAY(AvrDim1)=1,IF(AND(YEAR(AvrDim1+25)=AnnéeCalendrier,MONTH(AvrDim1+25)=4),AvrDim1+25,""),IF(AND(YEAR(AvrDim1+32)=AnnéeCalendrier,MONTH(AvrDim1+32)=4),AvrDim1+32,""))</f>
        <v/>
      </c>
      <c r="F21" s="5" t="str">
        <f>IF(DAY(AvrDim1)=1,IF(AND(YEAR(AvrDim1+26)=AnnéeCalendrier,MONTH(AvrDim1+26)=4),AvrDim1+26,""),IF(AND(YEAR(AvrDim1+33)=AnnéeCalendrier,MONTH(AvrDim1+33)=4),AvrDim1+33,""))</f>
        <v/>
      </c>
      <c r="G21" s="5" t="str">
        <f>IF(DAY(AvrDim1)=1,IF(AND(YEAR(AvrDim1+27)=AnnéeCalendrier,MONTH(AvrDim1+27)=4),AvrDim1+27,""),IF(AND(YEAR(AvrDim1+34)=AnnéeCalendrier,MONTH(AvrDim1+34)=4),AvrDim1+34,""))</f>
        <v/>
      </c>
      <c r="H21" s="7" t="str">
        <f>IF(DAY(AvrDim1)=1,IF(AND(YEAR(AvrDim1+28)=AnnéeCalendrier,MONTH(AvrDim1+28)=4),AvrDim1+28,""),IF(AND(YEAR(AvrDim1+35)=AnnéeCalendrier,MONTH(AvrDim1+35)=4),AvrDim1+35,""))</f>
        <v/>
      </c>
      <c r="I21" s="4"/>
      <c r="J21" s="6">
        <f>IF(DAY(MaiDim1)=1,IF(AND(YEAR(MaiDim1+22)=AnnéeCalendrier,MONTH(MaiDim1+22)=5),MaiDim1+22,""),IF(AND(YEAR(MaiDim1+29)=AnnéeCalendrier,MONTH(MaiDim1+29)=5),MaiDim1+29,""))</f>
        <v>47630</v>
      </c>
      <c r="K21" s="5">
        <f>IF(DAY(MaiDim1)=1,IF(AND(YEAR(MaiDim1+23)=AnnéeCalendrier,MONTH(MaiDim1+23)=5),MaiDim1+23,""),IF(AND(YEAR(MaiDim1+30)=AnnéeCalendrier,MONTH(MaiDim1+30)=5),MaiDim1+30,""))</f>
        <v>47631</v>
      </c>
      <c r="L21" s="5">
        <f>IF(DAY(MaiDim1)=1,IF(AND(YEAR(MaiDim1+24)=AnnéeCalendrier,MONTH(MaiDim1+24)=5),MaiDim1+24,""),IF(AND(YEAR(MaiDim1+31)=AnnéeCalendrier,MONTH(MaiDim1+31)=5),MaiDim1+31,""))</f>
        <v>47632</v>
      </c>
      <c r="M21" s="5">
        <f>IF(DAY(MaiDim1)=1,IF(AND(YEAR(MaiDim1+25)=AnnéeCalendrier,MONTH(MaiDim1+25)=5),MaiDim1+25,""),IF(AND(YEAR(MaiDim1+32)=AnnéeCalendrier,MONTH(MaiDim1+32)=5),MaiDim1+32,""))</f>
        <v>47633</v>
      </c>
      <c r="N21" s="5">
        <f>IF(DAY(MaiDim1)=1,IF(AND(YEAR(MaiDim1+26)=AnnéeCalendrier,MONTH(MaiDim1+26)=5),MaiDim1+26,""),IF(AND(YEAR(MaiDim1+33)=AnnéeCalendrier,MONTH(MaiDim1+33)=5),MaiDim1+33,""))</f>
        <v>47634</v>
      </c>
      <c r="O21" s="5" t="str">
        <f>IF(DAY(MaiDim1)=1,IF(AND(YEAR(MaiDim1+27)=AnnéeCalendrier,MONTH(MaiDim1+27)=5),MaiDim1+27,""),IF(AND(YEAR(MaiDim1+34)=AnnéeCalendrier,MONTH(MaiDim1+34)=5),MaiDim1+34,""))</f>
        <v/>
      </c>
      <c r="P21" s="7" t="str">
        <f>IF(DAY(MaiDim1)=1,IF(AND(YEAR(MaiDim1+28)=AnnéeCalendrier,MONTH(MaiDim1+28)=5),MaiDim1+28,""),IF(AND(YEAR(MaiDim1+35)=AnnéeCalendrier,MONTH(MaiDim1+35)=5),MaiDim1+35,""))</f>
        <v/>
      </c>
      <c r="Q21" s="4"/>
      <c r="R21" s="6">
        <f>IF(DAY(JunDim1)=1,IF(AND(YEAR(JunDim1+22)=AnnéeCalendrier,MONTH(JunDim1+22)=6),JunDim1+22,""),IF(AND(YEAR(JunDim1+29)=AnnéeCalendrier,MONTH(JunDim1+29)=6),JunDim1+29,""))</f>
        <v>47658</v>
      </c>
      <c r="S21" s="5">
        <f>IF(DAY(JunDim1)=1,IF(AND(YEAR(JunDim1+23)=AnnéeCalendrier,MONTH(JunDim1+23)=6),JunDim1+23,""),IF(AND(YEAR(JunDim1+30)=AnnéeCalendrier,MONTH(JunDim1+30)=6),JunDim1+30,""))</f>
        <v>47659</v>
      </c>
      <c r="T21" s="5">
        <f>IF(DAY(JunDim1)=1,IF(AND(YEAR(JunDim1+24)=AnnéeCalendrier,MONTH(JunDim1+24)=6),JunDim1+24,""),IF(AND(YEAR(JunDim1+31)=AnnéeCalendrier,MONTH(JunDim1+31)=6),JunDim1+31,""))</f>
        <v>47660</v>
      </c>
      <c r="U21" s="5">
        <f>IF(DAY(JunDim1)=1,IF(AND(YEAR(JunDim1+25)=AnnéeCalendrier,MONTH(JunDim1+25)=6),JunDim1+25,""),IF(AND(YEAR(JunDim1+32)=AnnéeCalendrier,MONTH(JunDim1+32)=6),JunDim1+32,""))</f>
        <v>47661</v>
      </c>
      <c r="V21" s="5">
        <f>IF(DAY(JunDim1)=1,IF(AND(YEAR(JunDim1+26)=AnnéeCalendrier,MONTH(JunDim1+26)=6),JunDim1+26,""),IF(AND(YEAR(JunDim1+33)=AnnéeCalendrier,MONTH(JunDim1+33)=6),JunDim1+33,""))</f>
        <v>47662</v>
      </c>
      <c r="W21" s="5">
        <f>IF(DAY(JunDim1)=1,IF(AND(YEAR(JunDim1+27)=AnnéeCalendrier,MONTH(JunDim1+27)=6),JunDim1+27,""),IF(AND(YEAR(JunDim1+34)=AnnéeCalendrier,MONTH(JunDim1+34)=6),JunDim1+34,""))</f>
        <v>47663</v>
      </c>
      <c r="X21" s="7">
        <f>IF(DAY(JunDim1)=1,IF(AND(YEAR(JunDim1+28)=AnnéeCalendrier,MONTH(JunDim1+28)=6),JunDim1+28,""),IF(AND(YEAR(JunDim1+35)=AnnéeCalendrier,MONTH(JunDim1+35)=6),JunDim1+35,""))</f>
        <v>47664</v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35" t="s">
        <v>4</v>
      </c>
      <c r="C24" s="35"/>
      <c r="D24" s="35"/>
      <c r="E24" s="35"/>
      <c r="F24" s="35"/>
      <c r="G24" s="35"/>
      <c r="H24" s="35"/>
      <c r="J24" s="35" t="s">
        <v>14</v>
      </c>
      <c r="K24" s="35"/>
      <c r="L24" s="35"/>
      <c r="M24" s="35"/>
      <c r="N24" s="35"/>
      <c r="O24" s="35"/>
      <c r="P24" s="35"/>
      <c r="R24" s="35" t="s">
        <v>18</v>
      </c>
      <c r="S24" s="35"/>
      <c r="T24" s="35"/>
      <c r="U24" s="35"/>
      <c r="V24" s="35"/>
      <c r="W24" s="35"/>
      <c r="X24" s="35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>
        <f>IF(DAY(JulDim1)=1,"",IF(AND(YEAR(JulDim1+1)=AnnéeCalendrier,MONTH(JulDim1+1)=7),JulDim1+1,""))</f>
        <v>47665</v>
      </c>
      <c r="C26" s="5">
        <f>IF(DAY(JulDim1)=1,"",IF(AND(YEAR(JulDim1+2)=AnnéeCalendrier,MONTH(JulDim1+2)=7),JulDim1+2,""))</f>
        <v>47666</v>
      </c>
      <c r="D26" s="5">
        <f>IF(DAY(JulDim1)=1,"",IF(AND(YEAR(JulDim1+3)=AnnéeCalendrier,MONTH(JulDim1+3)=7),JulDim1+3,""))</f>
        <v>47667</v>
      </c>
      <c r="E26" s="5">
        <f>IF(DAY(JulDim1)=1,"",IF(AND(YEAR(JulDim1+4)=AnnéeCalendrier,MONTH(JulDim1+4)=7),JulDim1+4,""))</f>
        <v>47668</v>
      </c>
      <c r="F26" s="5">
        <f>IF(DAY(JulDim1)=1,"",IF(AND(YEAR(JulDim1+5)=AnnéeCalendrier,MONTH(JulDim1+5)=7),JulDim1+5,""))</f>
        <v>47669</v>
      </c>
      <c r="G26" s="5">
        <f>IF(DAY(JulDim1)=1,"",IF(AND(YEAR(JulDim1+6)=AnnéeCalendrier,MONTH(JulDim1+6)=7),JulDim1+6,""))</f>
        <v>47670</v>
      </c>
      <c r="H26" s="7">
        <f>IF(DAY(JulDim1)=1,IF(AND(YEAR(JulDim1)=AnnéeCalendrier,MONTH(JulDim1)=7),JulDim1,""),IF(AND(YEAR(JulDim1+7)=AnnéeCalendrier,MONTH(JulDim1+7)=7),JulDim1+7,""))</f>
        <v>47671</v>
      </c>
      <c r="J26" s="6" t="str">
        <f>IF(DAY(AouDim1)=1,"",IF(AND(YEAR(AouDim1+1)=AnnéeCalendrier,MONTH(AouDim1+1)=8),AouDim1+1,""))</f>
        <v/>
      </c>
      <c r="K26" s="5" t="str">
        <f>IF(DAY(AouDim1)=1,"",IF(AND(YEAR(AouDim1+2)=AnnéeCalendrier,MONTH(AouDim1+2)=8),AouDim1+2,""))</f>
        <v/>
      </c>
      <c r="L26" s="5" t="str">
        <f>IF(DAY(AouDim1)=1,"",IF(AND(YEAR(AouDim1+3)=AnnéeCalendrier,MONTH(AouDim1+3)=8),AouDim1+3,""))</f>
        <v/>
      </c>
      <c r="M26" s="5">
        <f>IF(DAY(AouDim1)=1,"",IF(AND(YEAR(AouDim1+4)=AnnéeCalendrier,MONTH(AouDim1+4)=8),AouDim1+4,""))</f>
        <v>47696</v>
      </c>
      <c r="N26" s="5">
        <f>IF(DAY(AouDim1)=1,"",IF(AND(YEAR(AouDim1+5)=AnnéeCalendrier,MONTH(AouDim1+5)=8),AouDim1+5,""))</f>
        <v>47697</v>
      </c>
      <c r="O26" s="5">
        <f>IF(DAY(AouDim1)=1,"",IF(AND(YEAR(AouDim1+6)=AnnéeCalendrier,MONTH(AouDim1+6)=8),AouDim1+6,""))</f>
        <v>47698</v>
      </c>
      <c r="P26" s="7">
        <f>IF(DAY(AouDim1)=1,IF(AND(YEAR(AouDim1)=AnnéeCalendrier,MONTH(AouDim1)=8),AouDim1,""),IF(AND(YEAR(AouDim1+7)=AnnéeCalendrier,MONTH(AouDim1+7)=8),AouDim1+7,""))</f>
        <v>47699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 t="str">
        <f>IF(DAY(SepDim1)=1,"",IF(AND(YEAR(SepDim1+3)=AnnéeCalendrier,MONTH(SepDim1+3)=9),SepDim1+3,""))</f>
        <v/>
      </c>
      <c r="U26" s="5" t="str">
        <f>IF(DAY(SepDim1)=1,"",IF(AND(YEAR(SepDim1+4)=AnnéeCalendrier,MONTH(SepDim1+4)=9),SepDim1+4,""))</f>
        <v/>
      </c>
      <c r="V26" s="5" t="str">
        <f>IF(DAY(SepDim1)=1,"",IF(AND(YEAR(SepDim1+5)=AnnéeCalendrier,MONTH(SepDim1+5)=9),SepDim1+5,""))</f>
        <v/>
      </c>
      <c r="W26" s="5" t="str">
        <f>IF(DAY(SepDim1)=1,"",IF(AND(YEAR(SepDim1+6)=AnnéeCalendrier,MONTH(SepDim1+6)=9),SepDim1+6,""))</f>
        <v/>
      </c>
      <c r="X26" s="7">
        <f>IF(DAY(SepDim1)=1,IF(AND(YEAR(SepDim1)=AnnéeCalendrier,MONTH(SepDim1)=9),SepDim1,""),IF(AND(YEAR(SepDim1+7)=AnnéeCalendrier,MONTH(SepDim1+7)=9),SepDim1+7,""))</f>
        <v>47727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47672</v>
      </c>
      <c r="C27" s="5">
        <f>IF(DAY(JulDim1)=1,IF(AND(YEAR(JulDim1+2)=AnnéeCalendrier,MONTH(JulDim1+2)=7),JulDim1+2,""),IF(AND(YEAR(JulDim1+9)=AnnéeCalendrier,MONTH(JulDim1+9)=7),JulDim1+9,""))</f>
        <v>47673</v>
      </c>
      <c r="D27" s="5">
        <f>IF(DAY(JulDim1)=1,IF(AND(YEAR(JulDim1+3)=AnnéeCalendrier,MONTH(JulDim1+3)=7),JulDim1+3,""),IF(AND(YEAR(JulDim1+10)=AnnéeCalendrier,MONTH(JulDim1+10)=7),JulDim1+10,""))</f>
        <v>47674</v>
      </c>
      <c r="E27" s="5">
        <f>IF(DAY(JulDim1)=1,IF(AND(YEAR(JulDim1+4)=AnnéeCalendrier,MONTH(JulDim1+4)=7),JulDim1+4,""),IF(AND(YEAR(JulDim1+11)=AnnéeCalendrier,MONTH(JulDim1+11)=7),JulDim1+11,""))</f>
        <v>47675</v>
      </c>
      <c r="F27" s="5">
        <f>IF(DAY(JulDim1)=1,IF(AND(YEAR(JulDim1+5)=AnnéeCalendrier,MONTH(JulDim1+5)=7),JulDim1+5,""),IF(AND(YEAR(JulDim1+12)=AnnéeCalendrier,MONTH(JulDim1+12)=7),JulDim1+12,""))</f>
        <v>47676</v>
      </c>
      <c r="G27" s="5">
        <f>IF(DAY(JulDim1)=1,IF(AND(YEAR(JulDim1+6)=AnnéeCalendrier,MONTH(JulDim1+6)=7),JulDim1+6,""),IF(AND(YEAR(JulDim1+13)=AnnéeCalendrier,MONTH(JulDim1+13)=7),JulDim1+13,""))</f>
        <v>47677</v>
      </c>
      <c r="H27" s="7">
        <f>IF(DAY(JulDim1)=1,IF(AND(YEAR(JulDim1+7)=AnnéeCalendrier,MONTH(JulDim1+7)=7),JulDim1+7,""),IF(AND(YEAR(JulDim1+14)=AnnéeCalendrier,MONTH(JulDim1+14)=7),JulDim1+14,""))</f>
        <v>47678</v>
      </c>
      <c r="J27" s="6">
        <f>IF(DAY(AouDim1)=1,IF(AND(YEAR(AouDim1+1)=AnnéeCalendrier,MONTH(AouDim1+1)=8),AouDim1+1,""),IF(AND(YEAR(AouDim1+8)=AnnéeCalendrier,MONTH(AouDim1+8)=8),AouDim1+8,""))</f>
        <v>47700</v>
      </c>
      <c r="K27" s="5">
        <f>IF(DAY(AouDim1)=1,IF(AND(YEAR(AouDim1+2)=AnnéeCalendrier,MONTH(AouDim1+2)=8),AouDim1+2,""),IF(AND(YEAR(AouDim1+9)=AnnéeCalendrier,MONTH(AouDim1+9)=8),AouDim1+9,""))</f>
        <v>47701</v>
      </c>
      <c r="L27" s="5">
        <f>IF(DAY(AouDim1)=1,IF(AND(YEAR(AouDim1+3)=AnnéeCalendrier,MONTH(AouDim1+3)=8),AouDim1+3,""),IF(AND(YEAR(AouDim1+10)=AnnéeCalendrier,MONTH(AouDim1+10)=8),AouDim1+10,""))</f>
        <v>47702</v>
      </c>
      <c r="M27" s="5">
        <f>IF(DAY(AouDim1)=1,IF(AND(YEAR(AouDim1+4)=AnnéeCalendrier,MONTH(AouDim1+4)=8),AouDim1+4,""),IF(AND(YEAR(AouDim1+11)=AnnéeCalendrier,MONTH(AouDim1+11)=8),AouDim1+11,""))</f>
        <v>47703</v>
      </c>
      <c r="N27" s="5">
        <f>IF(DAY(AouDim1)=1,IF(AND(YEAR(AouDim1+5)=AnnéeCalendrier,MONTH(AouDim1+5)=8),AouDim1+5,""),IF(AND(YEAR(AouDim1+12)=AnnéeCalendrier,MONTH(AouDim1+12)=8),AouDim1+12,""))</f>
        <v>47704</v>
      </c>
      <c r="O27" s="5">
        <f>IF(DAY(AouDim1)=1,IF(AND(YEAR(AouDim1+6)=AnnéeCalendrier,MONTH(AouDim1+6)=8),AouDim1+6,""),IF(AND(YEAR(AouDim1+13)=AnnéeCalendrier,MONTH(AouDim1+13)=8),AouDim1+13,""))</f>
        <v>47705</v>
      </c>
      <c r="P27" s="7">
        <f>IF(DAY(AouDim1)=1,IF(AND(YEAR(AouDim1+7)=AnnéeCalendrier,MONTH(AouDim1+7)=8),AouDim1+7,""),IF(AND(YEAR(AouDim1+14)=AnnéeCalendrier,MONTH(AouDim1+14)=8),AouDim1+14,""))</f>
        <v>47706</v>
      </c>
      <c r="Q27" s="1"/>
      <c r="R27" s="6">
        <f>IF(DAY(SepDim1)=1,IF(AND(YEAR(SepDim1+1)=AnnéeCalendrier,MONTH(SepDim1+1)=9),SepDim1+1,""),IF(AND(YEAR(SepDim1+8)=AnnéeCalendrier,MONTH(SepDim1+8)=9),SepDim1+8,""))</f>
        <v>47728</v>
      </c>
      <c r="S27" s="5">
        <f>IF(DAY(SepDim1)=1,IF(AND(YEAR(SepDim1+2)=AnnéeCalendrier,MONTH(SepDim1+2)=9),SepDim1+2,""),IF(AND(YEAR(SepDim1+9)=AnnéeCalendrier,MONTH(SepDim1+9)=9),SepDim1+9,""))</f>
        <v>47729</v>
      </c>
      <c r="T27" s="5">
        <f>IF(DAY(SepDim1)=1,IF(AND(YEAR(SepDim1+3)=AnnéeCalendrier,MONTH(SepDim1+3)=9),SepDim1+3,""),IF(AND(YEAR(SepDim1+10)=AnnéeCalendrier,MONTH(SepDim1+10)=9),SepDim1+10,""))</f>
        <v>47730</v>
      </c>
      <c r="U27" s="5">
        <f>IF(DAY(SepDim1)=1,IF(AND(YEAR(SepDim1+4)=AnnéeCalendrier,MONTH(SepDim1+4)=9),SepDim1+4,""),IF(AND(YEAR(SepDim1+11)=AnnéeCalendrier,MONTH(SepDim1+11)=9),SepDim1+11,""))</f>
        <v>47731</v>
      </c>
      <c r="V27" s="5">
        <f>IF(DAY(SepDim1)=1,IF(AND(YEAR(SepDim1+5)=AnnéeCalendrier,MONTH(SepDim1+5)=9),SepDim1+5,""),IF(AND(YEAR(SepDim1+12)=AnnéeCalendrier,MONTH(SepDim1+12)=9),SepDim1+12,""))</f>
        <v>47732</v>
      </c>
      <c r="W27" s="5">
        <f>IF(DAY(SepDim1)=1,IF(AND(YEAR(SepDim1+6)=AnnéeCalendrier,MONTH(SepDim1+6)=9),SepDim1+6,""),IF(AND(YEAR(SepDim1+13)=AnnéeCalendrier,MONTH(SepDim1+13)=9),SepDim1+13,""))</f>
        <v>47733</v>
      </c>
      <c r="X27" s="7">
        <f>IF(DAY(SepDim1)=1,IF(AND(YEAR(SepDim1+7)=AnnéeCalendrier,MONTH(SepDim1+7)=9),SepDim1+7,""),IF(AND(YEAR(SepDim1+14)=AnnéeCalendrier,MONTH(SepDim1+14)=9),SepDim1+14,""))</f>
        <v>47734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47679</v>
      </c>
      <c r="C28" s="5">
        <f>IF(DAY(JulDim1)=1,IF(AND(YEAR(JulDim1+9)=AnnéeCalendrier,MONTH(JulDim1+9)=7),JulDim1+9,""),IF(AND(YEAR(JulDim1+16)=AnnéeCalendrier,MONTH(JulDim1+16)=7),JulDim1+16,""))</f>
        <v>47680</v>
      </c>
      <c r="D28" s="5">
        <f>IF(DAY(JulDim1)=1,IF(AND(YEAR(JulDim1+10)=AnnéeCalendrier,MONTH(JulDim1+10)=7),JulDim1+10,""),IF(AND(YEAR(JulDim1+17)=AnnéeCalendrier,MONTH(JulDim1+17)=7),JulDim1+17,""))</f>
        <v>47681</v>
      </c>
      <c r="E28" s="5">
        <f>IF(DAY(JulDim1)=1,IF(AND(YEAR(JulDim1+11)=AnnéeCalendrier,MONTH(JulDim1+11)=7),JulDim1+11,""),IF(AND(YEAR(JulDim1+18)=AnnéeCalendrier,MONTH(JulDim1+18)=7),JulDim1+18,""))</f>
        <v>47682</v>
      </c>
      <c r="F28" s="5">
        <f>IF(DAY(JulDim1)=1,IF(AND(YEAR(JulDim1+12)=AnnéeCalendrier,MONTH(JulDim1+12)=7),JulDim1+12,""),IF(AND(YEAR(JulDim1+19)=AnnéeCalendrier,MONTH(JulDim1+19)=7),JulDim1+19,""))</f>
        <v>47683</v>
      </c>
      <c r="G28" s="5">
        <f>IF(DAY(JulDim1)=1,IF(AND(YEAR(JulDim1+13)=AnnéeCalendrier,MONTH(JulDim1+13)=7),JulDim1+13,""),IF(AND(YEAR(JulDim1+20)=AnnéeCalendrier,MONTH(JulDim1+20)=7),JulDim1+20,""))</f>
        <v>47684</v>
      </c>
      <c r="H28" s="7">
        <f>IF(DAY(JulDim1)=1,IF(AND(YEAR(JulDim1+14)=AnnéeCalendrier,MONTH(JulDim1+14)=7),JulDim1+14,""),IF(AND(YEAR(JulDim1+21)=AnnéeCalendrier,MONTH(JulDim1+21)=7),JulDim1+21,""))</f>
        <v>47685</v>
      </c>
      <c r="J28" s="6">
        <f>IF(DAY(AouDim1)=1,IF(AND(YEAR(AouDim1+8)=AnnéeCalendrier,MONTH(AouDim1+8)=8),AouDim1+8,""),IF(AND(YEAR(AouDim1+15)=AnnéeCalendrier,MONTH(AouDim1+15)=8),AouDim1+15,""))</f>
        <v>47707</v>
      </c>
      <c r="K28" s="5">
        <f>IF(DAY(AouDim1)=1,IF(AND(YEAR(AouDim1+9)=AnnéeCalendrier,MONTH(AouDim1+9)=8),AouDim1+9,""),IF(AND(YEAR(AouDim1+16)=AnnéeCalendrier,MONTH(AouDim1+16)=8),AouDim1+16,""))</f>
        <v>47708</v>
      </c>
      <c r="L28" s="5">
        <f>IF(DAY(AouDim1)=1,IF(AND(YEAR(AouDim1+10)=AnnéeCalendrier,MONTH(AouDim1+10)=8),AouDim1+10,""),IF(AND(YEAR(AouDim1+17)=AnnéeCalendrier,MONTH(AouDim1+17)=8),AouDim1+17,""))</f>
        <v>47709</v>
      </c>
      <c r="M28" s="5">
        <f>IF(DAY(AouDim1)=1,IF(AND(YEAR(AouDim1+11)=AnnéeCalendrier,MONTH(AouDim1+11)=8),AouDim1+11,""),IF(AND(YEAR(AouDim1+18)=AnnéeCalendrier,MONTH(AouDim1+18)=8),AouDim1+18,""))</f>
        <v>47710</v>
      </c>
      <c r="N28" s="5">
        <f>IF(DAY(AouDim1)=1,IF(AND(YEAR(AouDim1+12)=AnnéeCalendrier,MONTH(AouDim1+12)=8),AouDim1+12,""),IF(AND(YEAR(AouDim1+19)=AnnéeCalendrier,MONTH(AouDim1+19)=8),AouDim1+19,""))</f>
        <v>47711</v>
      </c>
      <c r="O28" s="5">
        <f>IF(DAY(AouDim1)=1,IF(AND(YEAR(AouDim1+13)=AnnéeCalendrier,MONTH(AouDim1+13)=8),AouDim1+13,""),IF(AND(YEAR(AouDim1+20)=AnnéeCalendrier,MONTH(AouDim1+20)=8),AouDim1+20,""))</f>
        <v>47712</v>
      </c>
      <c r="P28" s="7">
        <f>IF(DAY(AouDim1)=1,IF(AND(YEAR(AouDim1+14)=AnnéeCalendrier,MONTH(AouDim1+14)=8),AouDim1+14,""),IF(AND(YEAR(AouDim1+21)=AnnéeCalendrier,MONTH(AouDim1+21)=8),AouDim1+21,""))</f>
        <v>47713</v>
      </c>
      <c r="Q28" s="1"/>
      <c r="R28" s="6">
        <f>IF(DAY(SepDim1)=1,IF(AND(YEAR(SepDim1+8)=AnnéeCalendrier,MONTH(SepDim1+8)=9),SepDim1+8,""),IF(AND(YEAR(SepDim1+15)=AnnéeCalendrier,MONTH(SepDim1+15)=9),SepDim1+15,""))</f>
        <v>47735</v>
      </c>
      <c r="S28" s="5">
        <f>IF(DAY(SepDim1)=1,IF(AND(YEAR(SepDim1+9)=AnnéeCalendrier,MONTH(SepDim1+9)=9),SepDim1+9,""),IF(AND(YEAR(SepDim1+16)=AnnéeCalendrier,MONTH(SepDim1+16)=9),SepDim1+16,""))</f>
        <v>47736</v>
      </c>
      <c r="T28" s="5">
        <f>IF(DAY(SepDim1)=1,IF(AND(YEAR(SepDim1+10)=AnnéeCalendrier,MONTH(SepDim1+10)=9),SepDim1+10,""),IF(AND(YEAR(SepDim1+17)=AnnéeCalendrier,MONTH(SepDim1+17)=9),SepDim1+17,""))</f>
        <v>47737</v>
      </c>
      <c r="U28" s="5">
        <f>IF(DAY(SepDim1)=1,IF(AND(YEAR(SepDim1+11)=AnnéeCalendrier,MONTH(SepDim1+11)=9),SepDim1+11,""),IF(AND(YEAR(SepDim1+18)=AnnéeCalendrier,MONTH(SepDim1+18)=9),SepDim1+18,""))</f>
        <v>47738</v>
      </c>
      <c r="V28" s="5">
        <f>IF(DAY(SepDim1)=1,IF(AND(YEAR(SepDim1+12)=AnnéeCalendrier,MONTH(SepDim1+12)=9),SepDim1+12,""),IF(AND(YEAR(SepDim1+19)=AnnéeCalendrier,MONTH(SepDim1+19)=9),SepDim1+19,""))</f>
        <v>47739</v>
      </c>
      <c r="W28" s="5">
        <f>IF(DAY(SepDim1)=1,IF(AND(YEAR(SepDim1+13)=AnnéeCalendrier,MONTH(SepDim1+13)=9),SepDim1+13,""),IF(AND(YEAR(SepDim1+20)=AnnéeCalendrier,MONTH(SepDim1+20)=9),SepDim1+20,""))</f>
        <v>47740</v>
      </c>
      <c r="X28" s="7">
        <f>IF(DAY(SepDim1)=1,IF(AND(YEAR(SepDim1+14)=AnnéeCalendrier,MONTH(SepDim1+14)=9),SepDim1+14,""),IF(AND(YEAR(SepDim1+21)=AnnéeCalendrier,MONTH(SepDim1+21)=9),SepDim1+21,""))</f>
        <v>47741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47686</v>
      </c>
      <c r="C29" s="5">
        <f>IF(DAY(JulDim1)=1,IF(AND(YEAR(JulDim1+16)=AnnéeCalendrier,MONTH(JulDim1+16)=7),JulDim1+16,""),IF(AND(YEAR(JulDim1+23)=AnnéeCalendrier,MONTH(JulDim1+23)=7),JulDim1+23,""))</f>
        <v>47687</v>
      </c>
      <c r="D29" s="5">
        <f>IF(DAY(JulDim1)=1,IF(AND(YEAR(JulDim1+17)=AnnéeCalendrier,MONTH(JulDim1+17)=7),JulDim1+17,""),IF(AND(YEAR(JulDim1+24)=AnnéeCalendrier,MONTH(JulDim1+24)=7),JulDim1+24,""))</f>
        <v>47688</v>
      </c>
      <c r="E29" s="5">
        <f>IF(DAY(JulDim1)=1,IF(AND(YEAR(JulDim1+18)=AnnéeCalendrier,MONTH(JulDim1+18)=7),JulDim1+18,""),IF(AND(YEAR(JulDim1+25)=AnnéeCalendrier,MONTH(JulDim1+25)=7),JulDim1+25,""))</f>
        <v>47689</v>
      </c>
      <c r="F29" s="5">
        <f>IF(DAY(JulDim1)=1,IF(AND(YEAR(JulDim1+19)=AnnéeCalendrier,MONTH(JulDim1+19)=7),JulDim1+19,""),IF(AND(YEAR(JulDim1+26)=AnnéeCalendrier,MONTH(JulDim1+26)=7),JulDim1+26,""))</f>
        <v>47690</v>
      </c>
      <c r="G29" s="5">
        <f>IF(DAY(JulDim1)=1,IF(AND(YEAR(JulDim1+20)=AnnéeCalendrier,MONTH(JulDim1+20)=7),JulDim1+20,""),IF(AND(YEAR(JulDim1+27)=AnnéeCalendrier,MONTH(JulDim1+27)=7),JulDim1+27,""))</f>
        <v>47691</v>
      </c>
      <c r="H29" s="7">
        <f>IF(DAY(JulDim1)=1,IF(AND(YEAR(JulDim1+21)=AnnéeCalendrier,MONTH(JulDim1+21)=7),JulDim1+21,""),IF(AND(YEAR(JulDim1+28)=AnnéeCalendrier,MONTH(JulDim1+28)=7),JulDim1+28,""))</f>
        <v>47692</v>
      </c>
      <c r="J29" s="6">
        <f>IF(DAY(AouDim1)=1,IF(AND(YEAR(AouDim1+15)=AnnéeCalendrier,MONTH(AouDim1+15)=8),AouDim1+15,""),IF(AND(YEAR(AouDim1+22)=AnnéeCalendrier,MONTH(AouDim1+22)=8),AouDim1+22,""))</f>
        <v>47714</v>
      </c>
      <c r="K29" s="5">
        <f>IF(DAY(AouDim1)=1,IF(AND(YEAR(AouDim1+16)=AnnéeCalendrier,MONTH(AouDim1+16)=8),AouDim1+16,""),IF(AND(YEAR(AouDim1+23)=AnnéeCalendrier,MONTH(AouDim1+23)=8),AouDim1+23,""))</f>
        <v>47715</v>
      </c>
      <c r="L29" s="5">
        <f>IF(DAY(AouDim1)=1,IF(AND(YEAR(AouDim1+17)=AnnéeCalendrier,MONTH(AouDim1+17)=8),AouDim1+17,""),IF(AND(YEAR(AouDim1+24)=AnnéeCalendrier,MONTH(AouDim1+24)=8),AouDim1+24,""))</f>
        <v>47716</v>
      </c>
      <c r="M29" s="5">
        <f>IF(DAY(AouDim1)=1,IF(AND(YEAR(AouDim1+18)=AnnéeCalendrier,MONTH(AouDim1+18)=8),AouDim1+18,""),IF(AND(YEAR(AouDim1+25)=AnnéeCalendrier,MONTH(AouDim1+25)=8),AouDim1+25,""))</f>
        <v>47717</v>
      </c>
      <c r="N29" s="5">
        <f>IF(DAY(AouDim1)=1,IF(AND(YEAR(AouDim1+19)=AnnéeCalendrier,MONTH(AouDim1+19)=8),AouDim1+19,""),IF(AND(YEAR(AouDim1+26)=AnnéeCalendrier,MONTH(AouDim1+26)=8),AouDim1+26,""))</f>
        <v>47718</v>
      </c>
      <c r="O29" s="5">
        <f>IF(DAY(AouDim1)=1,IF(AND(YEAR(AouDim1+20)=AnnéeCalendrier,MONTH(AouDim1+20)=8),AouDim1+20,""),IF(AND(YEAR(AouDim1+27)=AnnéeCalendrier,MONTH(AouDim1+27)=8),AouDim1+27,""))</f>
        <v>47719</v>
      </c>
      <c r="P29" s="7">
        <f>IF(DAY(AouDim1)=1,IF(AND(YEAR(AouDim1+21)=AnnéeCalendrier,MONTH(AouDim1+21)=8),AouDim1+21,""),IF(AND(YEAR(AouDim1+28)=AnnéeCalendrier,MONTH(AouDim1+28)=8),AouDim1+28,""))</f>
        <v>47720</v>
      </c>
      <c r="Q29" s="1"/>
      <c r="R29" s="6">
        <f>IF(DAY(SepDim1)=1,IF(AND(YEAR(SepDim1+15)=AnnéeCalendrier,MONTH(SepDim1+15)=9),SepDim1+15,""),IF(AND(YEAR(SepDim1+22)=AnnéeCalendrier,MONTH(SepDim1+22)=9),SepDim1+22,""))</f>
        <v>47742</v>
      </c>
      <c r="S29" s="5">
        <f>IF(DAY(SepDim1)=1,IF(AND(YEAR(SepDim1+16)=AnnéeCalendrier,MONTH(SepDim1+16)=9),SepDim1+16,""),IF(AND(YEAR(SepDim1+23)=AnnéeCalendrier,MONTH(SepDim1+23)=9),SepDim1+23,""))</f>
        <v>47743</v>
      </c>
      <c r="T29" s="5">
        <f>IF(DAY(SepDim1)=1,IF(AND(YEAR(SepDim1+17)=AnnéeCalendrier,MONTH(SepDim1+17)=9),SepDim1+17,""),IF(AND(YEAR(SepDim1+24)=AnnéeCalendrier,MONTH(SepDim1+24)=9),SepDim1+24,""))</f>
        <v>47744</v>
      </c>
      <c r="U29" s="5">
        <f>IF(DAY(SepDim1)=1,IF(AND(YEAR(SepDim1+18)=AnnéeCalendrier,MONTH(SepDim1+18)=9),SepDim1+18,""),IF(AND(YEAR(SepDim1+25)=AnnéeCalendrier,MONTH(SepDim1+25)=9),SepDim1+25,""))</f>
        <v>47745</v>
      </c>
      <c r="V29" s="5">
        <f>IF(DAY(SepDim1)=1,IF(AND(YEAR(SepDim1+19)=AnnéeCalendrier,MONTH(SepDim1+19)=9),SepDim1+19,""),IF(AND(YEAR(SepDim1+26)=AnnéeCalendrier,MONTH(SepDim1+26)=9),SepDim1+26,""))</f>
        <v>47746</v>
      </c>
      <c r="W29" s="5">
        <f>IF(DAY(SepDim1)=1,IF(AND(YEAR(SepDim1+20)=AnnéeCalendrier,MONTH(SepDim1+20)=9),SepDim1+20,""),IF(AND(YEAR(SepDim1+27)=AnnéeCalendrier,MONTH(SepDim1+27)=9),SepDim1+27,""))</f>
        <v>47747</v>
      </c>
      <c r="X29" s="7">
        <f>IF(DAY(SepDim1)=1,IF(AND(YEAR(SepDim1+21)=AnnéeCalendrier,MONTH(SepDim1+21)=9),SepDim1+21,""),IF(AND(YEAR(SepDim1+28)=AnnéeCalendrier,MONTH(SepDim1+28)=9),SepDim1+28,""))</f>
        <v>47748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47693</v>
      </c>
      <c r="C30" s="5">
        <f>IF(DAY(JulDim1)=1,IF(AND(YEAR(JulDim1+23)=AnnéeCalendrier,MONTH(JulDim1+23)=7),JulDim1+23,""),IF(AND(YEAR(JulDim1+30)=AnnéeCalendrier,MONTH(JulDim1+30)=7),JulDim1+30,""))</f>
        <v>47694</v>
      </c>
      <c r="D30" s="5">
        <f>IF(DAY(JulDim1)=1,IF(AND(YEAR(JulDim1+24)=AnnéeCalendrier,MONTH(JulDim1+24)=7),JulDim1+24,""),IF(AND(YEAR(JulDim1+31)=AnnéeCalendrier,MONTH(JulDim1+31)=7),JulDim1+31,""))</f>
        <v>47695</v>
      </c>
      <c r="E30" s="5" t="str">
        <f>IF(DAY(JulDim1)=1,IF(AND(YEAR(JulDim1+25)=AnnéeCalendrier,MONTH(JulDim1+25)=7),JulDim1+25,""),IF(AND(YEAR(JulDim1+32)=AnnéeCalendrier,MONTH(JulDim1+32)=7),JulDim1+32,""))</f>
        <v/>
      </c>
      <c r="F30" s="5" t="str">
        <f>IF(DAY(JulDim1)=1,IF(AND(YEAR(JulDim1+26)=AnnéeCalendrier,MONTH(JulDim1+26)=7),JulDim1+26,""),IF(AND(YEAR(JulDim1+33)=AnnéeCalendrier,MONTH(JulDim1+33)=7),JulDim1+33,""))</f>
        <v/>
      </c>
      <c r="G30" s="5" t="str">
        <f>IF(DAY(JulDim1)=1,IF(AND(YEAR(JulDim1+27)=AnnéeCalendrier,MONTH(JulDim1+27)=7),JulDim1+27,""),IF(AND(YEAR(JulDim1+34)=AnnéeCalendrier,MONTH(JulDim1+34)=7),JulDim1+34,""))</f>
        <v/>
      </c>
      <c r="H30" s="7" t="str">
        <f>IF(DAY(JulDim1)=1,IF(AND(YEAR(JulDim1+28)=AnnéeCalendrier,MONTH(JulDim1+28)=7),JulDim1+28,""),IF(AND(YEAR(JulDim1+35)=AnnéeCalendrier,MONTH(JulDim1+35)=7),JulDim1+35,""))</f>
        <v/>
      </c>
      <c r="J30" s="6">
        <f>IF(DAY(AouDim1)=1,IF(AND(YEAR(AouDim1+22)=AnnéeCalendrier,MONTH(AouDim1+22)=8),AouDim1+22,""),IF(AND(YEAR(AouDim1+29)=AnnéeCalendrier,MONTH(AouDim1+29)=8),AouDim1+29,""))</f>
        <v>47721</v>
      </c>
      <c r="K30" s="5">
        <f>IF(DAY(AouDim1)=1,IF(AND(YEAR(AouDim1+23)=AnnéeCalendrier,MONTH(AouDim1+23)=8),AouDim1+23,""),IF(AND(YEAR(AouDim1+30)=AnnéeCalendrier,MONTH(AouDim1+30)=8),AouDim1+30,""))</f>
        <v>47722</v>
      </c>
      <c r="L30" s="5">
        <f>IF(DAY(AouDim1)=1,IF(AND(YEAR(AouDim1+24)=AnnéeCalendrier,MONTH(AouDim1+24)=8),AouDim1+24,""),IF(AND(YEAR(AouDim1+31)=AnnéeCalendrier,MONTH(AouDim1+31)=8),AouDim1+31,""))</f>
        <v>47723</v>
      </c>
      <c r="M30" s="5">
        <f>IF(DAY(AouDim1)=1,IF(AND(YEAR(AouDim1+25)=AnnéeCalendrier,MONTH(AouDim1+25)=8),AouDim1+25,""),IF(AND(YEAR(AouDim1+32)=AnnéeCalendrier,MONTH(AouDim1+32)=8),AouDim1+32,""))</f>
        <v>47724</v>
      </c>
      <c r="N30" s="5">
        <f>IF(DAY(AouDim1)=1,IF(AND(YEAR(AouDim1+26)=AnnéeCalendrier,MONTH(AouDim1+26)=8),AouDim1+26,""),IF(AND(YEAR(AouDim1+33)=AnnéeCalendrier,MONTH(AouDim1+33)=8),AouDim1+33,""))</f>
        <v>47725</v>
      </c>
      <c r="O30" s="5">
        <f>IF(DAY(AouDim1)=1,IF(AND(YEAR(AouDim1+27)=AnnéeCalendrier,MONTH(AouDim1+27)=8),AouDim1+27,""),IF(AND(YEAR(AouDim1+34)=AnnéeCalendrier,MONTH(AouDim1+34)=8),AouDim1+34,""))</f>
        <v>47726</v>
      </c>
      <c r="P30" s="7" t="str">
        <f>IF(DAY(AouDim1)=1,IF(AND(YEAR(AouDim1+28)=AnnéeCalendrier,MONTH(AouDim1+28)=8),AouDim1+28,""),IF(AND(YEAR(AouDim1+35)=AnnéeCalendrier,MONTH(AouDim1+35)=8),AouDim1+35,""))</f>
        <v/>
      </c>
      <c r="Q30" s="1"/>
      <c r="R30" s="6">
        <f>IF(DAY(SepDim1)=1,IF(AND(YEAR(SepDim1+22)=AnnéeCalendrier,MONTH(SepDim1+22)=9),SepDim1+22,""),IF(AND(YEAR(SepDim1+29)=AnnéeCalendrier,MONTH(SepDim1+29)=9),SepDim1+29,""))</f>
        <v>47749</v>
      </c>
      <c r="S30" s="5">
        <f>IF(DAY(SepDim1)=1,IF(AND(YEAR(SepDim1+23)=AnnéeCalendrier,MONTH(SepDim1+23)=9),SepDim1+23,""),IF(AND(YEAR(SepDim1+30)=AnnéeCalendrier,MONTH(SepDim1+30)=9),SepDim1+30,""))</f>
        <v>47750</v>
      </c>
      <c r="T30" s="5">
        <f>IF(DAY(SepDim1)=1,IF(AND(YEAR(SepDim1+24)=AnnéeCalendrier,MONTH(SepDim1+24)=9),SepDim1+24,""),IF(AND(YEAR(SepDim1+31)=AnnéeCalendrier,MONTH(SepDim1+31)=9),SepDim1+31,""))</f>
        <v>47751</v>
      </c>
      <c r="U30" s="5">
        <f>IF(DAY(SepDim1)=1,IF(AND(YEAR(SepDim1+25)=AnnéeCalendrier,MONTH(SepDim1+25)=9),SepDim1+25,""),IF(AND(YEAR(SepDim1+32)=AnnéeCalendrier,MONTH(SepDim1+32)=9),SepDim1+32,""))</f>
        <v>47752</v>
      </c>
      <c r="V30" s="5">
        <f>IF(DAY(SepDim1)=1,IF(AND(YEAR(SepDim1+26)=AnnéeCalendrier,MONTH(SepDim1+26)=9),SepDim1+26,""),IF(AND(YEAR(SepDim1+33)=AnnéeCalendrier,MONTH(SepDim1+33)=9),SepDim1+33,""))</f>
        <v>47753</v>
      </c>
      <c r="W30" s="5">
        <f>IF(DAY(SepDim1)=1,IF(AND(YEAR(SepDim1+27)=AnnéeCalendrier,MONTH(SepDim1+27)=9),SepDim1+27,""),IF(AND(YEAR(SepDim1+34)=AnnéeCalendrier,MONTH(SepDim1+34)=9),SepDim1+34,""))</f>
        <v>47754</v>
      </c>
      <c r="X30" s="7">
        <f>IF(DAY(SepDim1)=1,IF(AND(YEAR(SepDim1+28)=AnnéeCalendrier,MONTH(SepDim1+28)=9),SepDim1+28,""),IF(AND(YEAR(SepDim1+35)=AnnéeCalendrier,MONTH(SepDim1+35)=9),SepDim1+35,""))</f>
        <v>47755</v>
      </c>
    </row>
    <row r="31" spans="1:24" ht="36" customHeight="1" x14ac:dyDescent="0.25">
      <c r="B31" s="8" t="str">
        <f>IF(DAY(JulDim1)=1,IF(AND(YEAR(JulDim1+29)=AnnéeCalendrier,MONTH(JulDim1+29)=7),JulDim1+29,""),IF(AND(YEAR(JulDim1+36)=AnnéeCalendrier,MONTH(JulDim1+36)=7),JulDim1+36,""))</f>
        <v/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 t="str">
        <f>IF(DAY(AouDim1)=1,IF(AND(YEAR(AouDim1+29)=AnnéeCalendrier,MONTH(AouDim1+29)=8),AouDim1+29,""),IF(AND(YEAR(AouDim1+36)=AnnéeCalendrier,MONTH(AouDim1+36)=8),AouDim1+36,""))</f>
        <v/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>
        <f>IF(DAY(SepDim1)=1,IF(AND(YEAR(SepDim1+29)=AnnéeCalendrier,MONTH(SepDim1+29)=9),SepDim1+29,""),IF(AND(YEAR(SepDim1+36)=AnnéeCalendrier,MONTH(SepDim1+36)=9),SepDim1+36,""))</f>
        <v>47756</v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35" t="s">
        <v>5</v>
      </c>
      <c r="C33" s="35"/>
      <c r="D33" s="35"/>
      <c r="E33" s="35"/>
      <c r="F33" s="35"/>
      <c r="G33" s="35"/>
      <c r="H33" s="35"/>
      <c r="J33" s="35" t="s">
        <v>15</v>
      </c>
      <c r="K33" s="35"/>
      <c r="L33" s="35"/>
      <c r="M33" s="35"/>
      <c r="N33" s="35"/>
      <c r="O33" s="35"/>
      <c r="P33" s="35"/>
      <c r="R33" s="35" t="s">
        <v>19</v>
      </c>
      <c r="S33" s="35"/>
      <c r="T33" s="35"/>
      <c r="U33" s="35"/>
      <c r="V33" s="35"/>
      <c r="W33" s="35"/>
      <c r="X33" s="35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>
        <f>IF(DAY(OctDim1)=1,"",IF(AND(YEAR(OctDim1+2)=AnnéeCalendrier,MONTH(OctDim1+2)=10),OctDim1+2,""))</f>
        <v>47757</v>
      </c>
      <c r="D35" s="5">
        <f>IF(DAY(OctDim1)=1,"",IF(AND(YEAR(OctDim1+3)=AnnéeCalendrier,MONTH(OctDim1+3)=10),OctDim1+3,""))</f>
        <v>47758</v>
      </c>
      <c r="E35" s="5">
        <f>IF(DAY(OctDim1)=1,"",IF(AND(YEAR(OctDim1+4)=AnnéeCalendrier,MONTH(OctDim1+4)=10),OctDim1+4,""))</f>
        <v>47759</v>
      </c>
      <c r="F35" s="5">
        <f>IF(DAY(OctDim1)=1,"",IF(AND(YEAR(OctDim1+5)=AnnéeCalendrier,MONTH(OctDim1+5)=10),OctDim1+5,""))</f>
        <v>47760</v>
      </c>
      <c r="G35" s="5">
        <f>IF(DAY(OctDim1)=1,"",IF(AND(YEAR(OctDim1+6)=AnnéeCalendrier,MONTH(OctDim1+6)=10),OctDim1+6,""))</f>
        <v>47761</v>
      </c>
      <c r="H35" s="7">
        <f>IF(DAY(OctDim1)=1,IF(AND(YEAR(OctDim1)=AnnéeCalendrier,MONTH(OctDim1)=10),OctDim1,""),IF(AND(YEAR(OctDim1+7)=AnnéeCalendrier,MONTH(OctDim1+7)=10),OctDim1+7,""))</f>
        <v>47762</v>
      </c>
      <c r="I35" s="4"/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 t="str">
        <f>IF(DAY(NovDim1)=1,"",IF(AND(YEAR(NovDim1+3)=AnnéeCalendrier,MONTH(NovDim1+3)=11),NovDim1+3,""))</f>
        <v/>
      </c>
      <c r="M35" s="5" t="str">
        <f>IF(DAY(NovDim1)=1,"",IF(AND(YEAR(NovDim1+4)=AnnéeCalendrier,MONTH(NovDim1+4)=11),NovDim1+4,""))</f>
        <v/>
      </c>
      <c r="N35" s="5">
        <f>IF(DAY(NovDim1)=1,"",IF(AND(YEAR(NovDim1+5)=AnnéeCalendrier,MONTH(NovDim1+5)=11),NovDim1+5,""))</f>
        <v>47788</v>
      </c>
      <c r="O35" s="5">
        <f>IF(DAY(NovDim1)=1,"",IF(AND(YEAR(NovDim1+6)=AnnéeCalendrier,MONTH(NovDim1+6)=11),NovDim1+6,""))</f>
        <v>47789</v>
      </c>
      <c r="P35" s="7">
        <f>IF(DAY(NovDim1)=1,IF(AND(YEAR(NovDim1)=AnnéeCalendrier,MONTH(NovDim1)=11),NovDim1,""),IF(AND(YEAR(NovDim1+7)=AnnéeCalendrier,MONTH(NovDim1+7)=11),NovDim1+7,""))</f>
        <v>47790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 t="str">
        <f>IF(DAY(DécDim1)=1,"",IF(AND(YEAR(DécDim1+3)=AnnéeCalendrier,MONTH(DécDim1+3)=12),DécDim1+3,""))</f>
        <v/>
      </c>
      <c r="U35" s="5" t="str">
        <f>IF(DAY(DécDim1)=1,"",IF(AND(YEAR(DécDim1+4)=AnnéeCalendrier,MONTH(DécDim1+4)=12),DécDim1+4,""))</f>
        <v/>
      </c>
      <c r="V35" s="5" t="str">
        <f>IF(DAY(DécDim1)=1,"",IF(AND(YEAR(DécDim1+5)=AnnéeCalendrier,MONTH(DécDim1+5)=12),DécDim1+5,""))</f>
        <v/>
      </c>
      <c r="W35" s="5" t="str">
        <f>IF(DAY(DécDim1)=1,"",IF(AND(YEAR(DécDim1+6)=AnnéeCalendrier,MONTH(DécDim1+6)=12),DécDim1+6,""))</f>
        <v/>
      </c>
      <c r="X35" s="7">
        <f>IF(DAY(DécDim1)=1,IF(AND(YEAR(DécDim1)=AnnéeCalendrier,MONTH(DécDim1)=12),DécDim1,""),IF(AND(YEAR(DécDim1+7)=AnnéeCalendrier,MONTH(DécDim1+7)=12),DécDim1+7,""))</f>
        <v>47818</v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47763</v>
      </c>
      <c r="C36" s="5">
        <f>IF(DAY(OctDim1)=1,IF(AND(YEAR(OctDim1+2)=AnnéeCalendrier,MONTH(OctDim1+2)=10),OctDim1+2,""),IF(AND(YEAR(OctDim1+9)=AnnéeCalendrier,MONTH(OctDim1+9)=10),OctDim1+9,""))</f>
        <v>47764</v>
      </c>
      <c r="D36" s="5">
        <f>IF(DAY(OctDim1)=1,IF(AND(YEAR(OctDim1+3)=AnnéeCalendrier,MONTH(OctDim1+3)=10),OctDim1+3,""),IF(AND(YEAR(OctDim1+10)=AnnéeCalendrier,MONTH(OctDim1+10)=10),OctDim1+10,""))</f>
        <v>47765</v>
      </c>
      <c r="E36" s="5">
        <f>IF(DAY(OctDim1)=1,IF(AND(YEAR(OctDim1+4)=AnnéeCalendrier,MONTH(OctDim1+4)=10),OctDim1+4,""),IF(AND(YEAR(OctDim1+11)=AnnéeCalendrier,MONTH(OctDim1+11)=10),OctDim1+11,""))</f>
        <v>47766</v>
      </c>
      <c r="F36" s="5">
        <f>IF(DAY(OctDim1)=1,IF(AND(YEAR(OctDim1+5)=AnnéeCalendrier,MONTH(OctDim1+5)=10),OctDim1+5,""),IF(AND(YEAR(OctDim1+12)=AnnéeCalendrier,MONTH(OctDim1+12)=10),OctDim1+12,""))</f>
        <v>47767</v>
      </c>
      <c r="G36" s="5">
        <f>IF(DAY(OctDim1)=1,IF(AND(YEAR(OctDim1+6)=AnnéeCalendrier,MONTH(OctDim1+6)=10),OctDim1+6,""),IF(AND(YEAR(OctDim1+13)=AnnéeCalendrier,MONTH(OctDim1+13)=10),OctDim1+13,""))</f>
        <v>47768</v>
      </c>
      <c r="H36" s="7">
        <f>IF(DAY(OctDim1)=1,IF(AND(YEAR(OctDim1+7)=AnnéeCalendrier,MONTH(OctDim1+7)=10),OctDim1+7,""),IF(AND(YEAR(OctDim1+14)=AnnéeCalendrier,MONTH(OctDim1+14)=10),OctDim1+14,""))</f>
        <v>47769</v>
      </c>
      <c r="I36" s="4"/>
      <c r="J36" s="6">
        <f>IF(DAY(NovDim1)=1,IF(AND(YEAR(NovDim1+1)=AnnéeCalendrier,MONTH(NovDim1+1)=11),NovDim1+1,""),IF(AND(YEAR(NovDim1+8)=AnnéeCalendrier,MONTH(NovDim1+8)=11),NovDim1+8,""))</f>
        <v>47791</v>
      </c>
      <c r="K36" s="5">
        <f>IF(DAY(NovDim1)=1,IF(AND(YEAR(NovDim1+2)=AnnéeCalendrier,MONTH(NovDim1+2)=11),NovDim1+2,""),IF(AND(YEAR(NovDim1+9)=AnnéeCalendrier,MONTH(NovDim1+9)=11),NovDim1+9,""))</f>
        <v>47792</v>
      </c>
      <c r="L36" s="5">
        <f>IF(DAY(NovDim1)=1,IF(AND(YEAR(NovDim1+3)=AnnéeCalendrier,MONTH(NovDim1+3)=11),NovDim1+3,""),IF(AND(YEAR(NovDim1+10)=AnnéeCalendrier,MONTH(NovDim1+10)=11),NovDim1+10,""))</f>
        <v>47793</v>
      </c>
      <c r="M36" s="5">
        <f>IF(DAY(NovDim1)=1,IF(AND(YEAR(NovDim1+4)=AnnéeCalendrier,MONTH(NovDim1+4)=11),NovDim1+4,""),IF(AND(YEAR(NovDim1+11)=AnnéeCalendrier,MONTH(NovDim1+11)=11),NovDim1+11,""))</f>
        <v>47794</v>
      </c>
      <c r="N36" s="5">
        <f>IF(DAY(NovDim1)=1,IF(AND(YEAR(NovDim1+5)=AnnéeCalendrier,MONTH(NovDim1+5)=11),NovDim1+5,""),IF(AND(YEAR(NovDim1+12)=AnnéeCalendrier,MONTH(NovDim1+12)=11),NovDim1+12,""))</f>
        <v>47795</v>
      </c>
      <c r="O36" s="5">
        <f>IF(DAY(NovDim1)=1,IF(AND(YEAR(NovDim1+6)=AnnéeCalendrier,MONTH(NovDim1+6)=11),NovDim1+6,""),IF(AND(YEAR(NovDim1+13)=AnnéeCalendrier,MONTH(NovDim1+13)=11),NovDim1+13,""))</f>
        <v>47796</v>
      </c>
      <c r="P36" s="7">
        <f>IF(DAY(NovDim1)=1,IF(AND(YEAR(NovDim1+7)=AnnéeCalendrier,MONTH(NovDim1+7)=11),NovDim1+7,""),IF(AND(YEAR(NovDim1+14)=AnnéeCalendrier,MONTH(NovDim1+14)=11),NovDim1+14,""))</f>
        <v>47797</v>
      </c>
      <c r="R36" s="6">
        <f>IF(DAY(DécDim1)=1,IF(AND(YEAR(DécDim1+1)=AnnéeCalendrier,MONTH(DécDim1+1)=12),DécDim1+1,""),IF(AND(YEAR(DécDim1+8)=AnnéeCalendrier,MONTH(DécDim1+8)=12),DécDim1+8,""))</f>
        <v>47819</v>
      </c>
      <c r="S36" s="5">
        <f>IF(DAY(DécDim1)=1,IF(AND(YEAR(DécDim1+2)=AnnéeCalendrier,MONTH(DécDim1+2)=12),DécDim1+2,""),IF(AND(YEAR(DécDim1+9)=AnnéeCalendrier,MONTH(DécDim1+9)=12),DécDim1+9,""))</f>
        <v>47820</v>
      </c>
      <c r="T36" s="5">
        <f>IF(DAY(DécDim1)=1,IF(AND(YEAR(DécDim1+3)=AnnéeCalendrier,MONTH(DécDim1+3)=12),DécDim1+3,""),IF(AND(YEAR(DécDim1+10)=AnnéeCalendrier,MONTH(DécDim1+10)=12),DécDim1+10,""))</f>
        <v>47821</v>
      </c>
      <c r="U36" s="5">
        <f>IF(DAY(DécDim1)=1,IF(AND(YEAR(DécDim1+4)=AnnéeCalendrier,MONTH(DécDim1+4)=12),DécDim1+4,""),IF(AND(YEAR(DécDim1+11)=AnnéeCalendrier,MONTH(DécDim1+11)=12),DécDim1+11,""))</f>
        <v>47822</v>
      </c>
      <c r="V36" s="5">
        <f>IF(DAY(DécDim1)=1,IF(AND(YEAR(DécDim1+5)=AnnéeCalendrier,MONTH(DécDim1+5)=12),DécDim1+5,""),IF(AND(YEAR(DécDim1+12)=AnnéeCalendrier,MONTH(DécDim1+12)=12),DécDim1+12,""))</f>
        <v>47823</v>
      </c>
      <c r="W36" s="5">
        <f>IF(DAY(DécDim1)=1,IF(AND(YEAR(DécDim1+6)=AnnéeCalendrier,MONTH(DécDim1+6)=12),DécDim1+6,""),IF(AND(YEAR(DécDim1+13)=AnnéeCalendrier,MONTH(DécDim1+13)=12),DécDim1+13,""))</f>
        <v>47824</v>
      </c>
      <c r="X36" s="7">
        <f>IF(DAY(DécDim1)=1,IF(AND(YEAR(DécDim1+7)=AnnéeCalendrier,MONTH(DécDim1+7)=12),DécDim1+7,""),IF(AND(YEAR(DécDim1+14)=AnnéeCalendrier,MONTH(DécDim1+14)=12),DécDim1+14,""))</f>
        <v>47825</v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47770</v>
      </c>
      <c r="C37" s="5">
        <f>IF(DAY(OctDim1)=1,IF(AND(YEAR(OctDim1+9)=AnnéeCalendrier,MONTH(OctDim1+9)=10),OctDim1+9,""),IF(AND(YEAR(OctDim1+16)=AnnéeCalendrier,MONTH(OctDim1+16)=10),OctDim1+16,""))</f>
        <v>47771</v>
      </c>
      <c r="D37" s="5">
        <f>IF(DAY(OctDim1)=1,IF(AND(YEAR(OctDim1+10)=AnnéeCalendrier,MONTH(OctDim1+10)=10),OctDim1+10,""),IF(AND(YEAR(OctDim1+17)=AnnéeCalendrier,MONTH(OctDim1+17)=10),OctDim1+17,""))</f>
        <v>47772</v>
      </c>
      <c r="E37" s="5">
        <f>IF(DAY(OctDim1)=1,IF(AND(YEAR(OctDim1+11)=AnnéeCalendrier,MONTH(OctDim1+11)=10),OctDim1+11,""),IF(AND(YEAR(OctDim1+18)=AnnéeCalendrier,MONTH(OctDim1+18)=10),OctDim1+18,""))</f>
        <v>47773</v>
      </c>
      <c r="F37" s="5">
        <f>IF(DAY(OctDim1)=1,IF(AND(YEAR(OctDim1+12)=AnnéeCalendrier,MONTH(OctDim1+12)=10),OctDim1+12,""),IF(AND(YEAR(OctDim1+19)=AnnéeCalendrier,MONTH(OctDim1+19)=10),OctDim1+19,""))</f>
        <v>47774</v>
      </c>
      <c r="G37" s="5">
        <f>IF(DAY(OctDim1)=1,IF(AND(YEAR(OctDim1+13)=AnnéeCalendrier,MONTH(OctDim1+13)=10),OctDim1+13,""),IF(AND(YEAR(OctDim1+20)=AnnéeCalendrier,MONTH(OctDim1+20)=10),OctDim1+20,""))</f>
        <v>47775</v>
      </c>
      <c r="H37" s="7">
        <f>IF(DAY(OctDim1)=1,IF(AND(YEAR(OctDim1+14)=AnnéeCalendrier,MONTH(OctDim1+14)=10),OctDim1+14,""),IF(AND(YEAR(OctDim1+21)=AnnéeCalendrier,MONTH(OctDim1+21)=10),OctDim1+21,""))</f>
        <v>47776</v>
      </c>
      <c r="I37" s="4"/>
      <c r="J37" s="6">
        <f>IF(DAY(NovDim1)=1,IF(AND(YEAR(NovDim1+8)=AnnéeCalendrier,MONTH(NovDim1+8)=11),NovDim1+8,""),IF(AND(YEAR(NovDim1+15)=AnnéeCalendrier,MONTH(NovDim1+15)=11),NovDim1+15,""))</f>
        <v>47798</v>
      </c>
      <c r="K37" s="5">
        <f>IF(DAY(NovDim1)=1,IF(AND(YEAR(NovDim1+9)=AnnéeCalendrier,MONTH(NovDim1+9)=11),NovDim1+9,""),IF(AND(YEAR(NovDim1+16)=AnnéeCalendrier,MONTH(NovDim1+16)=11),NovDim1+16,""))</f>
        <v>47799</v>
      </c>
      <c r="L37" s="5">
        <f>IF(DAY(NovDim1)=1,IF(AND(YEAR(NovDim1+10)=AnnéeCalendrier,MONTH(NovDim1+10)=11),NovDim1+10,""),IF(AND(YEAR(NovDim1+17)=AnnéeCalendrier,MONTH(NovDim1+17)=11),NovDim1+17,""))</f>
        <v>47800</v>
      </c>
      <c r="M37" s="5">
        <f>IF(DAY(NovDim1)=1,IF(AND(YEAR(NovDim1+11)=AnnéeCalendrier,MONTH(NovDim1+11)=11),NovDim1+11,""),IF(AND(YEAR(NovDim1+18)=AnnéeCalendrier,MONTH(NovDim1+18)=11),NovDim1+18,""))</f>
        <v>47801</v>
      </c>
      <c r="N37" s="5">
        <f>IF(DAY(NovDim1)=1,IF(AND(YEAR(NovDim1+12)=AnnéeCalendrier,MONTH(NovDim1+12)=11),NovDim1+12,""),IF(AND(YEAR(NovDim1+19)=AnnéeCalendrier,MONTH(NovDim1+19)=11),NovDim1+19,""))</f>
        <v>47802</v>
      </c>
      <c r="O37" s="5">
        <f>IF(DAY(NovDim1)=1,IF(AND(YEAR(NovDim1+13)=AnnéeCalendrier,MONTH(NovDim1+13)=11),NovDim1+13,""),IF(AND(YEAR(NovDim1+20)=AnnéeCalendrier,MONTH(NovDim1+20)=11),NovDim1+20,""))</f>
        <v>47803</v>
      </c>
      <c r="P37" s="7">
        <f>IF(DAY(NovDim1)=1,IF(AND(YEAR(NovDim1+14)=AnnéeCalendrier,MONTH(NovDim1+14)=11),NovDim1+14,""),IF(AND(YEAR(NovDim1+21)=AnnéeCalendrier,MONTH(NovDim1+21)=11),NovDim1+21,""))</f>
        <v>47804</v>
      </c>
      <c r="R37" s="6">
        <f>IF(DAY(DécDim1)=1,IF(AND(YEAR(DécDim1+8)=AnnéeCalendrier,MONTH(DécDim1+8)=12),DécDim1+8,""),IF(AND(YEAR(DécDim1+15)=AnnéeCalendrier,MONTH(DécDim1+15)=12),DécDim1+15,""))</f>
        <v>47826</v>
      </c>
      <c r="S37" s="5">
        <f>IF(DAY(DécDim1)=1,IF(AND(YEAR(DécDim1+9)=AnnéeCalendrier,MONTH(DécDim1+9)=12),DécDim1+9,""),IF(AND(YEAR(DécDim1+16)=AnnéeCalendrier,MONTH(DécDim1+16)=12),DécDim1+16,""))</f>
        <v>47827</v>
      </c>
      <c r="T37" s="5">
        <f>IF(DAY(DécDim1)=1,IF(AND(YEAR(DécDim1+10)=AnnéeCalendrier,MONTH(DécDim1+10)=12),DécDim1+10,""),IF(AND(YEAR(DécDim1+17)=AnnéeCalendrier,MONTH(DécDim1+17)=12),DécDim1+17,""))</f>
        <v>47828</v>
      </c>
      <c r="U37" s="5">
        <f>IF(DAY(DécDim1)=1,IF(AND(YEAR(DécDim1+11)=AnnéeCalendrier,MONTH(DécDim1+11)=12),DécDim1+11,""),IF(AND(YEAR(DécDim1+18)=AnnéeCalendrier,MONTH(DécDim1+18)=12),DécDim1+18,""))</f>
        <v>47829</v>
      </c>
      <c r="V37" s="5">
        <f>IF(DAY(DécDim1)=1,IF(AND(YEAR(DécDim1+12)=AnnéeCalendrier,MONTH(DécDim1+12)=12),DécDim1+12,""),IF(AND(YEAR(DécDim1+19)=AnnéeCalendrier,MONTH(DécDim1+19)=12),DécDim1+19,""))</f>
        <v>47830</v>
      </c>
      <c r="W37" s="5">
        <f>IF(DAY(DécDim1)=1,IF(AND(YEAR(DécDim1+13)=AnnéeCalendrier,MONTH(DécDim1+13)=12),DécDim1+13,""),IF(AND(YEAR(DécDim1+20)=AnnéeCalendrier,MONTH(DécDim1+20)=12),DécDim1+20,""))</f>
        <v>47831</v>
      </c>
      <c r="X37" s="7">
        <f>IF(DAY(DécDim1)=1,IF(AND(YEAR(DécDim1+14)=AnnéeCalendrier,MONTH(DécDim1+14)=12),DécDim1+14,""),IF(AND(YEAR(DécDim1+21)=AnnéeCalendrier,MONTH(DécDim1+21)=12),DécDim1+21,""))</f>
        <v>47832</v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47777</v>
      </c>
      <c r="C38" s="5">
        <f>IF(DAY(OctDim1)=1,IF(AND(YEAR(OctDim1+16)=AnnéeCalendrier,MONTH(OctDim1+16)=10),OctDim1+16,""),IF(AND(YEAR(OctDim1+23)=AnnéeCalendrier,MONTH(OctDim1+23)=10),OctDim1+23,""))</f>
        <v>47778</v>
      </c>
      <c r="D38" s="5">
        <f>IF(DAY(OctDim1)=1,IF(AND(YEAR(OctDim1+17)=AnnéeCalendrier,MONTH(OctDim1+17)=10),OctDim1+17,""),IF(AND(YEAR(OctDim1+24)=AnnéeCalendrier,MONTH(OctDim1+24)=10),OctDim1+24,""))</f>
        <v>47779</v>
      </c>
      <c r="E38" s="5">
        <f>IF(DAY(OctDim1)=1,IF(AND(YEAR(OctDim1+18)=AnnéeCalendrier,MONTH(OctDim1+18)=10),OctDim1+18,""),IF(AND(YEAR(OctDim1+25)=AnnéeCalendrier,MONTH(OctDim1+25)=10),OctDim1+25,""))</f>
        <v>47780</v>
      </c>
      <c r="F38" s="5">
        <f>IF(DAY(OctDim1)=1,IF(AND(YEAR(OctDim1+19)=AnnéeCalendrier,MONTH(OctDim1+19)=10),OctDim1+19,""),IF(AND(YEAR(OctDim1+26)=AnnéeCalendrier,MONTH(OctDim1+26)=10),OctDim1+26,""))</f>
        <v>47781</v>
      </c>
      <c r="G38" s="5">
        <f>IF(DAY(OctDim1)=1,IF(AND(YEAR(OctDim1+20)=AnnéeCalendrier,MONTH(OctDim1+20)=10),OctDim1+20,""),IF(AND(YEAR(OctDim1+27)=AnnéeCalendrier,MONTH(OctDim1+27)=10),OctDim1+27,""))</f>
        <v>47782</v>
      </c>
      <c r="H38" s="7">
        <f>IF(DAY(OctDim1)=1,IF(AND(YEAR(OctDim1+21)=AnnéeCalendrier,MONTH(OctDim1+21)=10),OctDim1+21,""),IF(AND(YEAR(OctDim1+28)=AnnéeCalendrier,MONTH(OctDim1+28)=10),OctDim1+28,""))</f>
        <v>47783</v>
      </c>
      <c r="I38" s="4"/>
      <c r="J38" s="6">
        <f>IF(DAY(NovDim1)=1,IF(AND(YEAR(NovDim1+15)=AnnéeCalendrier,MONTH(NovDim1+15)=11),NovDim1+15,""),IF(AND(YEAR(NovDim1+22)=AnnéeCalendrier,MONTH(NovDim1+22)=11),NovDim1+22,""))</f>
        <v>47805</v>
      </c>
      <c r="K38" s="5">
        <f>IF(DAY(NovDim1)=1,IF(AND(YEAR(NovDim1+16)=AnnéeCalendrier,MONTH(NovDim1+16)=11),NovDim1+16,""),IF(AND(YEAR(NovDim1+23)=AnnéeCalendrier,MONTH(NovDim1+23)=11),NovDim1+23,""))</f>
        <v>47806</v>
      </c>
      <c r="L38" s="5">
        <f>IF(DAY(NovDim1)=1,IF(AND(YEAR(NovDim1+17)=AnnéeCalendrier,MONTH(NovDim1+17)=11),NovDim1+17,""),IF(AND(YEAR(NovDim1+24)=AnnéeCalendrier,MONTH(NovDim1+24)=11),NovDim1+24,""))</f>
        <v>47807</v>
      </c>
      <c r="M38" s="5">
        <f>IF(DAY(NovDim1)=1,IF(AND(YEAR(NovDim1+18)=AnnéeCalendrier,MONTH(NovDim1+18)=11),NovDim1+18,""),IF(AND(YEAR(NovDim1+25)=AnnéeCalendrier,MONTH(NovDim1+25)=11),NovDim1+25,""))</f>
        <v>47808</v>
      </c>
      <c r="N38" s="5">
        <f>IF(DAY(NovDim1)=1,IF(AND(YEAR(NovDim1+19)=AnnéeCalendrier,MONTH(NovDim1+19)=11),NovDim1+19,""),IF(AND(YEAR(NovDim1+26)=AnnéeCalendrier,MONTH(NovDim1+26)=11),NovDim1+26,""))</f>
        <v>47809</v>
      </c>
      <c r="O38" s="5">
        <f>IF(DAY(NovDim1)=1,IF(AND(YEAR(NovDim1+20)=AnnéeCalendrier,MONTH(NovDim1+20)=11),NovDim1+20,""),IF(AND(YEAR(NovDim1+27)=AnnéeCalendrier,MONTH(NovDim1+27)=11),NovDim1+27,""))</f>
        <v>47810</v>
      </c>
      <c r="P38" s="7">
        <f>IF(DAY(NovDim1)=1,IF(AND(YEAR(NovDim1+21)=AnnéeCalendrier,MONTH(NovDim1+21)=11),NovDim1+21,""),IF(AND(YEAR(NovDim1+28)=AnnéeCalendrier,MONTH(NovDim1+28)=11),NovDim1+28,""))</f>
        <v>47811</v>
      </c>
      <c r="R38" s="6">
        <f>IF(DAY(DécDim1)=1,IF(AND(YEAR(DécDim1+15)=AnnéeCalendrier,MONTH(DécDim1+15)=12),DécDim1+15,""),IF(AND(YEAR(DécDim1+22)=AnnéeCalendrier,MONTH(DécDim1+22)=12),DécDim1+22,""))</f>
        <v>47833</v>
      </c>
      <c r="S38" s="5">
        <f>IF(DAY(DécDim1)=1,IF(AND(YEAR(DécDim1+16)=AnnéeCalendrier,MONTH(DécDim1+16)=12),DécDim1+16,""),IF(AND(YEAR(DécDim1+23)=AnnéeCalendrier,MONTH(DécDim1+23)=12),DécDim1+23,""))</f>
        <v>47834</v>
      </c>
      <c r="T38" s="5">
        <f>IF(DAY(DécDim1)=1,IF(AND(YEAR(DécDim1+17)=AnnéeCalendrier,MONTH(DécDim1+17)=12),DécDim1+17,""),IF(AND(YEAR(DécDim1+24)=AnnéeCalendrier,MONTH(DécDim1+24)=12),DécDim1+24,""))</f>
        <v>47835</v>
      </c>
      <c r="U38" s="5">
        <f>IF(DAY(DécDim1)=1,IF(AND(YEAR(DécDim1+18)=AnnéeCalendrier,MONTH(DécDim1+18)=12),DécDim1+18,""),IF(AND(YEAR(DécDim1+25)=AnnéeCalendrier,MONTH(DécDim1+25)=12),DécDim1+25,""))</f>
        <v>47836</v>
      </c>
      <c r="V38" s="5">
        <f>IF(DAY(DécDim1)=1,IF(AND(YEAR(DécDim1+19)=AnnéeCalendrier,MONTH(DécDim1+19)=12),DécDim1+19,""),IF(AND(YEAR(DécDim1+26)=AnnéeCalendrier,MONTH(DécDim1+26)=12),DécDim1+26,""))</f>
        <v>47837</v>
      </c>
      <c r="W38" s="5">
        <f>IF(DAY(DécDim1)=1,IF(AND(YEAR(DécDim1+20)=AnnéeCalendrier,MONTH(DécDim1+20)=12),DécDim1+20,""),IF(AND(YEAR(DécDim1+27)=AnnéeCalendrier,MONTH(DécDim1+27)=12),DécDim1+27,""))</f>
        <v>47838</v>
      </c>
      <c r="X38" s="7">
        <f>IF(DAY(DécDim1)=1,IF(AND(YEAR(DécDim1+21)=AnnéeCalendrier,MONTH(DécDim1+21)=12),DécDim1+21,""),IF(AND(YEAR(DécDim1+28)=AnnéeCalendrier,MONTH(DécDim1+28)=12),DécDim1+28,""))</f>
        <v>47839</v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47784</v>
      </c>
      <c r="C39" s="5">
        <f>IF(DAY(OctDim1)=1,IF(AND(YEAR(OctDim1+23)=AnnéeCalendrier,MONTH(OctDim1+23)=10),OctDim1+23,""),IF(AND(YEAR(OctDim1+30)=AnnéeCalendrier,MONTH(OctDim1+30)=10),OctDim1+30,""))</f>
        <v>47785</v>
      </c>
      <c r="D39" s="5">
        <f>IF(DAY(OctDim1)=1,IF(AND(YEAR(OctDim1+24)=AnnéeCalendrier,MONTH(OctDim1+24)=10),OctDim1+24,""),IF(AND(YEAR(OctDim1+31)=AnnéeCalendrier,MONTH(OctDim1+31)=10),OctDim1+31,""))</f>
        <v>47786</v>
      </c>
      <c r="E39" s="5">
        <f>IF(DAY(OctDim1)=1,IF(AND(YEAR(OctDim1+25)=AnnéeCalendrier,MONTH(OctDim1+25)=10),OctDim1+25,""),IF(AND(YEAR(OctDim1+32)=AnnéeCalendrier,MONTH(OctDim1+32)=10),OctDim1+32,""))</f>
        <v>47787</v>
      </c>
      <c r="F39" s="5" t="str">
        <f>IF(DAY(OctDim1)=1,IF(AND(YEAR(OctDim1+26)=AnnéeCalendrier,MONTH(OctDim1+26)=10),OctDim1+26,""),IF(AND(YEAR(OctDim1+33)=AnnéeCalendrier,MONTH(OctDim1+33)=10),OctDim1+33,""))</f>
        <v/>
      </c>
      <c r="G39" s="5" t="str">
        <f>IF(DAY(OctDim1)=1,IF(AND(YEAR(OctDim1+27)=AnnéeCalendrier,MONTH(OctDim1+27)=10),OctDim1+27,""),IF(AND(YEAR(OctDim1+34)=AnnéeCalendrier,MONTH(OctDim1+34)=10),OctDim1+34,""))</f>
        <v/>
      </c>
      <c r="H39" s="7" t="str">
        <f>IF(DAY(OctDim1)=1,IF(AND(YEAR(OctDim1+28)=AnnéeCalendrier,MONTH(OctDim1+28)=10),OctDim1+28,""),IF(AND(YEAR(OctDim1+35)=AnnéeCalendrier,MONTH(OctDim1+35)=10),OctDim1+35,""))</f>
        <v/>
      </c>
      <c r="I39" s="4"/>
      <c r="J39" s="6">
        <f>IF(DAY(NovDim1)=1,IF(AND(YEAR(NovDim1+22)=AnnéeCalendrier,MONTH(NovDim1+22)=11),NovDim1+22,""),IF(AND(YEAR(NovDim1+29)=AnnéeCalendrier,MONTH(NovDim1+29)=11),NovDim1+29,""))</f>
        <v>47812</v>
      </c>
      <c r="K39" s="5">
        <f>IF(DAY(NovDim1)=1,IF(AND(YEAR(NovDim1+23)=AnnéeCalendrier,MONTH(NovDim1+23)=11),NovDim1+23,""),IF(AND(YEAR(NovDim1+30)=AnnéeCalendrier,MONTH(NovDim1+30)=11),NovDim1+30,""))</f>
        <v>47813</v>
      </c>
      <c r="L39" s="5">
        <f>IF(DAY(NovDim1)=1,IF(AND(YEAR(NovDim1+24)=AnnéeCalendrier,MONTH(NovDim1+24)=11),NovDim1+24,""),IF(AND(YEAR(NovDim1+31)=AnnéeCalendrier,MONTH(NovDim1+31)=11),NovDim1+31,""))</f>
        <v>47814</v>
      </c>
      <c r="M39" s="5">
        <f>IF(DAY(NovDim1)=1,IF(AND(YEAR(NovDim1+25)=AnnéeCalendrier,MONTH(NovDim1+25)=11),NovDim1+25,""),IF(AND(YEAR(NovDim1+32)=AnnéeCalendrier,MONTH(NovDim1+32)=11),NovDim1+32,""))</f>
        <v>47815</v>
      </c>
      <c r="N39" s="5">
        <f>IF(DAY(NovDim1)=1,IF(AND(YEAR(NovDim1+26)=AnnéeCalendrier,MONTH(NovDim1+26)=11),NovDim1+26,""),IF(AND(YEAR(NovDim1+33)=AnnéeCalendrier,MONTH(NovDim1+33)=11),NovDim1+33,""))</f>
        <v>47816</v>
      </c>
      <c r="O39" s="5">
        <f>IF(DAY(NovDim1)=1,IF(AND(YEAR(NovDim1+27)=AnnéeCalendrier,MONTH(NovDim1+27)=11),NovDim1+27,""),IF(AND(YEAR(NovDim1+34)=AnnéeCalendrier,MONTH(NovDim1+34)=11),NovDim1+34,""))</f>
        <v>47817</v>
      </c>
      <c r="P39" s="7" t="str">
        <f>IF(DAY(NovDim1)=1,IF(AND(YEAR(NovDim1+28)=AnnéeCalendrier,MONTH(NovDim1+28)=11),NovDim1+28,""),IF(AND(YEAR(NovDim1+35)=AnnéeCalendrier,MONTH(NovDim1+35)=11),NovDim1+35,""))</f>
        <v/>
      </c>
      <c r="R39" s="6">
        <f>IF(DAY(DécDim1)=1,IF(AND(YEAR(DécDim1+22)=AnnéeCalendrier,MONTH(DécDim1+22)=12),DécDim1+22,""),IF(AND(YEAR(DécDim1+29)=AnnéeCalendrier,MONTH(DécDim1+29)=12),DécDim1+29,""))</f>
        <v>47840</v>
      </c>
      <c r="S39" s="5">
        <f>IF(DAY(DécDim1)=1,IF(AND(YEAR(DécDim1+23)=AnnéeCalendrier,MONTH(DécDim1+23)=12),DécDim1+23,""),IF(AND(YEAR(DécDim1+30)=AnnéeCalendrier,MONTH(DécDim1+30)=12),DécDim1+30,""))</f>
        <v>47841</v>
      </c>
      <c r="T39" s="5">
        <f>IF(DAY(DécDim1)=1,IF(AND(YEAR(DécDim1+24)=AnnéeCalendrier,MONTH(DécDim1+24)=12),DécDim1+24,""),IF(AND(YEAR(DécDim1+31)=AnnéeCalendrier,MONTH(DécDim1+31)=12),DécDim1+31,""))</f>
        <v>47842</v>
      </c>
      <c r="U39" s="5">
        <f>IF(DAY(DécDim1)=1,IF(AND(YEAR(DécDim1+25)=AnnéeCalendrier,MONTH(DécDim1+25)=12),DécDim1+25,""),IF(AND(YEAR(DécDim1+32)=AnnéeCalendrier,MONTH(DécDim1+32)=12),DécDim1+32,""))</f>
        <v>47843</v>
      </c>
      <c r="V39" s="5">
        <f>IF(DAY(DécDim1)=1,IF(AND(YEAR(DécDim1+26)=AnnéeCalendrier,MONTH(DécDim1+26)=12),DécDim1+26,""),IF(AND(YEAR(DécDim1+33)=AnnéeCalendrier,MONTH(DécDim1+33)=12),DécDim1+33,""))</f>
        <v>47844</v>
      </c>
      <c r="W39" s="5">
        <f>IF(DAY(DécDim1)=1,IF(AND(YEAR(DécDim1+27)=AnnéeCalendrier,MONTH(DécDim1+27)=12),DécDim1+27,""),IF(AND(YEAR(DécDim1+34)=AnnéeCalendrier,MONTH(DécDim1+34)=12),DécDim1+34,""))</f>
        <v>47845</v>
      </c>
      <c r="X39" s="7">
        <f>IF(DAY(DécDim1)=1,IF(AND(YEAR(DécDim1+28)=AnnéeCalendrier,MONTH(DécDim1+28)=12),DécDim1+28,""),IF(AND(YEAR(DécDim1+35)=AnnéeCalendrier,MONTH(DécDim1+35)=12),DécDim1+35,""))</f>
        <v>47846</v>
      </c>
    </row>
    <row r="40" spans="1:24" ht="36" customHeight="1" x14ac:dyDescent="0.25">
      <c r="B40" s="8" t="str">
        <f>IF(DAY(OctDim1)=1,IF(AND(YEAR(OctDim1+29)=AnnéeCalendrier,MONTH(OctDim1+29)=10),OctDim1+29,""),IF(AND(YEAR(OctDim1+36)=AnnéeCalendrier,MONTH(OctDim1+36)=10),OctDim1+36,""))</f>
        <v/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>
        <f>IF(DAY(DécDim1)=1,IF(AND(YEAR(DécDim1+29)=AnnéeCalendrier,MONTH(DécDim1+29)=12),DécDim1+29,""),IF(AND(YEAR(DécDim1+36)=AnnéeCalendrier,MONTH(DécDim1+36)=12),DécDim1+36,""))</f>
        <v>47847</v>
      </c>
      <c r="S40" s="9">
        <f>IF(DAY(DécDim1)=1,IF(AND(YEAR(DécDim1+30)=AnnéeCalendrier,MONTH(DécDim1+30)=12),DécDim1+30,""),IF(AND(YEAR(DécDim1+37)=AnnéeCalendrier,MONTH(DécDim1+37)=12),DécDim1+37,""))</f>
        <v>47848</v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24:H24"/>
    <mergeCell ref="J24:P24"/>
    <mergeCell ref="R24:X24"/>
    <mergeCell ref="B33:H33"/>
    <mergeCell ref="J33:P33"/>
    <mergeCell ref="R33:X33"/>
    <mergeCell ref="B3:F3"/>
    <mergeCell ref="B6:H6"/>
    <mergeCell ref="J6:P6"/>
    <mergeCell ref="R6:X6"/>
    <mergeCell ref="B15:H15"/>
    <mergeCell ref="J15:P15"/>
    <mergeCell ref="R15:X15"/>
  </mergeCells>
  <conditionalFormatting sqref="B8:H13">
    <cfRule type="notContainsBlanks" dxfId="11" priority="1">
      <formula>LEN(TRIM(B8))&gt;0</formula>
    </cfRule>
  </conditionalFormatting>
  <conditionalFormatting sqref="B17:H22">
    <cfRule type="notContainsBlanks" dxfId="10" priority="4">
      <formula>LEN(TRIM(B17))&gt;0</formula>
    </cfRule>
  </conditionalFormatting>
  <conditionalFormatting sqref="B26:H31">
    <cfRule type="notContainsBlanks" dxfId="9" priority="7">
      <formula>LEN(TRIM(B26))&gt;0</formula>
    </cfRule>
  </conditionalFormatting>
  <conditionalFormatting sqref="B35:H40">
    <cfRule type="notContainsBlanks" dxfId="8" priority="10">
      <formula>LEN(TRIM(B35))&gt;0</formula>
    </cfRule>
  </conditionalFormatting>
  <conditionalFormatting sqref="J8:P13">
    <cfRule type="notContainsBlanks" dxfId="7" priority="2">
      <formula>LEN(TRIM(J8))&gt;0</formula>
    </cfRule>
  </conditionalFormatting>
  <conditionalFormatting sqref="J17:P22">
    <cfRule type="notContainsBlanks" dxfId="6" priority="5">
      <formula>LEN(TRIM(J17))&gt;0</formula>
    </cfRule>
  </conditionalFormatting>
  <conditionalFormatting sqref="J26:P31">
    <cfRule type="notContainsBlanks" dxfId="5" priority="8">
      <formula>LEN(TRIM(J26))&gt;0</formula>
    </cfRule>
  </conditionalFormatting>
  <conditionalFormatting sqref="J35:P40">
    <cfRule type="notContainsBlanks" dxfId="4" priority="11">
      <formula>LEN(TRIM(J35))&gt;0</formula>
    </cfRule>
  </conditionalFormatting>
  <conditionalFormatting sqref="R8:X13">
    <cfRule type="notContainsBlanks" dxfId="3" priority="3">
      <formula>LEN(TRIM(R8))&gt;0</formula>
    </cfRule>
  </conditionalFormatting>
  <conditionalFormatting sqref="R17:X22">
    <cfRule type="notContainsBlanks" dxfId="2" priority="6">
      <formula>LEN(TRIM(R17))&gt;0</formula>
    </cfRule>
  </conditionalFormatting>
  <conditionalFormatting sqref="R26:X31">
    <cfRule type="notContainsBlanks" dxfId="1" priority="9">
      <formula>LEN(TRIM(R26))&gt;0</formula>
    </cfRule>
  </conditionalFormatting>
  <conditionalFormatting sqref="R35:X40">
    <cfRule type="notContainsBlanks" dxfId="0" priority="12">
      <formula>LEN(TRIM(R35))&gt;0</formula>
    </cfRule>
  </conditionalFormatting>
  <dataValidations count="2">
    <dataValidation type="list" allowBlank="1" showInputMessage="1" showErrorMessage="1" prompt="Sélectionnez une année" sqref="B3:F3" xr:uid="{00000000-0002-0000-0D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D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"/>
  <dimension ref="A1:A15"/>
  <sheetViews>
    <sheetView workbookViewId="0">
      <selection activeCell="A2" sqref="A2:A15"/>
    </sheetView>
  </sheetViews>
  <sheetFormatPr defaultColWidth="9.1796875" defaultRowHeight="12.5" x14ac:dyDescent="0.25"/>
  <cols>
    <col min="1" max="1" width="16.7265625" style="28" customWidth="1"/>
  </cols>
  <sheetData>
    <row r="1" spans="1:1" x14ac:dyDescent="0.25">
      <c r="A1" s="28" t="s">
        <v>21</v>
      </c>
    </row>
    <row r="2" spans="1:1" x14ac:dyDescent="0.25">
      <c r="A2" s="28">
        <v>2017</v>
      </c>
    </row>
    <row r="3" spans="1:1" x14ac:dyDescent="0.25">
      <c r="A3" s="28">
        <v>2018</v>
      </c>
    </row>
    <row r="4" spans="1:1" x14ac:dyDescent="0.25">
      <c r="A4" s="28">
        <v>2019</v>
      </c>
    </row>
    <row r="5" spans="1:1" x14ac:dyDescent="0.25">
      <c r="A5" s="28">
        <v>2020</v>
      </c>
    </row>
    <row r="6" spans="1:1" x14ac:dyDescent="0.25">
      <c r="A6" s="28">
        <v>2021</v>
      </c>
    </row>
    <row r="7" spans="1:1" x14ac:dyDescent="0.25">
      <c r="A7" s="28">
        <v>2022</v>
      </c>
    </row>
    <row r="8" spans="1:1" x14ac:dyDescent="0.25">
      <c r="A8" s="28">
        <v>2023</v>
      </c>
    </row>
    <row r="9" spans="1:1" x14ac:dyDescent="0.25">
      <c r="A9" s="28">
        <v>2024</v>
      </c>
    </row>
    <row r="10" spans="1:1" x14ac:dyDescent="0.25">
      <c r="A10" s="28">
        <v>2025</v>
      </c>
    </row>
    <row r="11" spans="1:1" x14ac:dyDescent="0.25">
      <c r="A11" s="28">
        <v>2026</v>
      </c>
    </row>
    <row r="12" spans="1:1" x14ac:dyDescent="0.25">
      <c r="A12" s="28">
        <v>2027</v>
      </c>
    </row>
    <row r="13" spans="1:1" x14ac:dyDescent="0.25">
      <c r="A13" s="28">
        <v>2028</v>
      </c>
    </row>
    <row r="14" spans="1:1" x14ac:dyDescent="0.25">
      <c r="A14" s="28">
        <v>2029</v>
      </c>
    </row>
    <row r="15" spans="1:1" x14ac:dyDescent="0.25">
      <c r="A15" s="28">
        <v>2030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wsTCalendar2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4">
        <v>2018</v>
      </c>
      <c r="C3" s="34"/>
      <c r="D3" s="34"/>
      <c r="E3" s="34"/>
      <c r="F3" s="34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35" t="s">
        <v>1</v>
      </c>
      <c r="C6" s="35"/>
      <c r="D6" s="35"/>
      <c r="E6" s="35"/>
      <c r="F6" s="35"/>
      <c r="G6" s="35"/>
      <c r="H6" s="35"/>
      <c r="J6" s="35" t="s">
        <v>12</v>
      </c>
      <c r="K6" s="35"/>
      <c r="L6" s="35"/>
      <c r="M6" s="35"/>
      <c r="N6" s="35"/>
      <c r="O6" s="35"/>
      <c r="P6" s="35"/>
      <c r="R6" s="35" t="s">
        <v>16</v>
      </c>
      <c r="S6" s="35"/>
      <c r="T6" s="35"/>
      <c r="U6" s="35"/>
      <c r="V6" s="35"/>
      <c r="W6" s="35"/>
      <c r="X6" s="35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>
        <f>IF(DAY(JanDim1)=1,"",IF(AND(YEAR(JanDim1+1)=AnnéeCalendrier,MONTH(JanDim1+1)=1),JanDim1+1,""))</f>
        <v>43101</v>
      </c>
      <c r="C8" s="5">
        <f>IF(DAY(JanDim1)=1,"",IF(AND(YEAR(JanDim1+2)=AnnéeCalendrier,MONTH(JanDim1+2)=1),JanDim1+2,""))</f>
        <v>43102</v>
      </c>
      <c r="D8" s="5">
        <f>IF(DAY(JanDim1)=1,"",IF(AND(YEAR(JanDim1+3)=AnnéeCalendrier,MONTH(JanDim1+3)=1),JanDim1+3,""))</f>
        <v>43103</v>
      </c>
      <c r="E8" s="5">
        <f>IF(DAY(JanDim1)=1,"",IF(AND(YEAR(JanDim1+4)=AnnéeCalendrier,MONTH(JanDim1+4)=1),JanDim1+4,""))</f>
        <v>43104</v>
      </c>
      <c r="F8" s="5">
        <f>IF(DAY(JanDim1)=1,"",IF(AND(YEAR(JanDim1+5)=AnnéeCalendrier,MONTH(JanDim1+5)=1),JanDim1+5,""))</f>
        <v>43105</v>
      </c>
      <c r="G8" s="5">
        <f>IF(DAY(JanDim1)=1,"",IF(AND(YEAR(JanDim1+6)=AnnéeCalendrier,MONTH(JanDim1+6)=1),JanDim1+6,""))</f>
        <v>43106</v>
      </c>
      <c r="H8" s="5">
        <f>IF(DAY(JanDim1)=1,IF(AND(YEAR(JanDim1)=AnnéeCalendrier,MONTH(JanDim1)=1),JanDim1,""),IF(AND(YEAR(JanDim1+7)=AnnéeCalendrier,MONTH(JanDim1+7)=1),JanDim1+7,""))</f>
        <v>43107</v>
      </c>
      <c r="I8" s="4"/>
      <c r="J8" s="5" t="str">
        <f>IF(DAY(FévDim1)=1,"",IF(AND(YEAR(FévDim1+1)=AnnéeCalendrier,MONTH(FévDim1+1)=2),FévDim1+1,""))</f>
        <v/>
      </c>
      <c r="K8" s="5" t="str">
        <f>IF(DAY(FévDim1)=1,"",IF(AND(YEAR(FévDim1+2)=AnnéeCalendrier,MONTH(FévDim1+2)=2),FévDim1+2,""))</f>
        <v/>
      </c>
      <c r="L8" s="5" t="str">
        <f>IF(DAY(FévDim1)=1,"",IF(AND(YEAR(FévDim1+3)=AnnéeCalendrier,MONTH(FévDim1+3)=2),FévDim1+3,""))</f>
        <v/>
      </c>
      <c r="M8" s="5">
        <f>IF(DAY(FévDim1)=1,"",IF(AND(YEAR(FévDim1+4)=AnnéeCalendrier,MONTH(FévDim1+4)=2),FévDim1+4,""))</f>
        <v>43132</v>
      </c>
      <c r="N8" s="5">
        <f>IF(DAY(FévDim1)=1,"",IF(AND(YEAR(FévDim1+5)=AnnéeCalendrier,MONTH(FévDim1+5)=2),FévDim1+5,""))</f>
        <v>43133</v>
      </c>
      <c r="O8" s="5">
        <f>IF(DAY(FévDim1)=1,"",IF(AND(YEAR(FévDim1+6)=AnnéeCalendrier,MONTH(FévDim1+6)=2),FévDim1+6,""))</f>
        <v>43134</v>
      </c>
      <c r="P8" s="5">
        <f>IF(DAY(FévDim1)=1,IF(AND(YEAR(FévDim1)=AnnéeCalendrier,MONTH(FévDim1)=2),FévDim1,""),IF(AND(YEAR(FévDim1+7)=AnnéeCalendrier,MONTH(FévDim1+7)=2),FévDim1+7,""))</f>
        <v>43135</v>
      </c>
      <c r="Q8" s="4"/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 t="str">
        <f>IF(DAY(MarDim1)=1,"",IF(AND(YEAR(MarDim1+3)=AnnéeCalendrier,MONTH(MarDim1+3)=3),MarDim1+3,""))</f>
        <v/>
      </c>
      <c r="U8" s="5">
        <f>IF(DAY(MarDim1)=1,"",IF(AND(YEAR(MarDim1+4)=AnnéeCalendrier,MONTH(MarDim1+4)=3),MarDim1+4,""))</f>
        <v>43160</v>
      </c>
      <c r="V8" s="5">
        <f>IF(DAY(MarDim1)=1,"",IF(AND(YEAR(MarDim1+5)=AnnéeCalendrier,MONTH(MarDim1+5)=3),MarDim1+5,""))</f>
        <v>43161</v>
      </c>
      <c r="W8" s="5">
        <f>IF(DAY(MarDim1)=1,"",IF(AND(YEAR(MarDim1+6)=AnnéeCalendrier,MONTH(MarDim1+6)=3),MarDim1+6,""))</f>
        <v>43162</v>
      </c>
      <c r="X8" s="5">
        <f>IF(DAY(MarDim1)=1,IF(AND(YEAR(MarDim1)=AnnéeCalendrier,MONTH(MarDim1)=3),MarDim1,""),IF(AND(YEAR(MarDim1+7)=AnnéeCalendrier,MONTH(MarDim1+7)=3),MarDim1+7,""))</f>
        <v>43163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43108</v>
      </c>
      <c r="C9" s="5">
        <f>IF(DAY(JanDim1)=1,IF(AND(YEAR(JanDim1+2)=AnnéeCalendrier,MONTH(JanDim1+2)=1),JanDim1+2,""),IF(AND(YEAR(JanDim1+9)=AnnéeCalendrier,MONTH(JanDim1+9)=1),JanDim1+9,""))</f>
        <v>43109</v>
      </c>
      <c r="D9" s="5">
        <f>IF(DAY(JanDim1)=1,IF(AND(YEAR(JanDim1+3)=AnnéeCalendrier,MONTH(JanDim1+3)=1),JanDim1+3,""),IF(AND(YEAR(JanDim1+10)=AnnéeCalendrier,MONTH(JanDim1+10)=1),JanDim1+10,""))</f>
        <v>43110</v>
      </c>
      <c r="E9" s="5">
        <f>IF(DAY(JanDim1)=1,IF(AND(YEAR(JanDim1+4)=AnnéeCalendrier,MONTH(JanDim1+4)=1),JanDim1+4,""),IF(AND(YEAR(JanDim1+11)=AnnéeCalendrier,MONTH(JanDim1+11)=1),JanDim1+11,""))</f>
        <v>43111</v>
      </c>
      <c r="F9" s="5">
        <f>IF(DAY(JanDim1)=1,IF(AND(YEAR(JanDim1+5)=AnnéeCalendrier,MONTH(JanDim1+5)=1),JanDim1+5,""),IF(AND(YEAR(JanDim1+12)=AnnéeCalendrier,MONTH(JanDim1+12)=1),JanDim1+12,""))</f>
        <v>43112</v>
      </c>
      <c r="G9" s="5">
        <f>IF(DAY(JanDim1)=1,IF(AND(YEAR(JanDim1+6)=AnnéeCalendrier,MONTH(JanDim1+6)=1),JanDim1+6,""),IF(AND(YEAR(JanDim1+13)=AnnéeCalendrier,MONTH(JanDim1+13)=1),JanDim1+13,""))</f>
        <v>43113</v>
      </c>
      <c r="H9" s="5">
        <f>IF(DAY(JanDim1)=1,IF(AND(YEAR(JanDim1+7)=AnnéeCalendrier,MONTH(JanDim1+7)=1),JanDim1+7,""),IF(AND(YEAR(JanDim1+14)=AnnéeCalendrier,MONTH(JanDim1+14)=1),JanDim1+14,""))</f>
        <v>43114</v>
      </c>
      <c r="I9" s="4"/>
      <c r="J9" s="5">
        <f>IF(DAY(FévDim1)=1,IF(AND(YEAR(FévDim1+1)=AnnéeCalendrier,MONTH(FévDim1+1)=2),FévDim1+1,""),IF(AND(YEAR(FévDim1+8)=AnnéeCalendrier,MONTH(FévDim1+8)=2),FévDim1+8,""))</f>
        <v>43136</v>
      </c>
      <c r="K9" s="5">
        <f>IF(DAY(FévDim1)=1,IF(AND(YEAR(FévDim1+2)=AnnéeCalendrier,MONTH(FévDim1+2)=2),FévDim1+2,""),IF(AND(YEAR(FévDim1+9)=AnnéeCalendrier,MONTH(FévDim1+9)=2),FévDim1+9,""))</f>
        <v>43137</v>
      </c>
      <c r="L9" s="5">
        <f>IF(DAY(FévDim1)=1,IF(AND(YEAR(FévDim1+3)=AnnéeCalendrier,MONTH(FévDim1+3)=2),FévDim1+3,""),IF(AND(YEAR(FévDim1+10)=AnnéeCalendrier,MONTH(FévDim1+10)=2),FévDim1+10,""))</f>
        <v>43138</v>
      </c>
      <c r="M9" s="5">
        <f>IF(DAY(FévDim1)=1,IF(AND(YEAR(FévDim1+4)=AnnéeCalendrier,MONTH(FévDim1+4)=2),FévDim1+4,""),IF(AND(YEAR(FévDim1+11)=AnnéeCalendrier,MONTH(FévDim1+11)=2),FévDim1+11,""))</f>
        <v>43139</v>
      </c>
      <c r="N9" s="5">
        <f>IF(DAY(FévDim1)=1,IF(AND(YEAR(FévDim1+5)=AnnéeCalendrier,MONTH(FévDim1+5)=2),FévDim1+5,""),IF(AND(YEAR(FévDim1+12)=AnnéeCalendrier,MONTH(FévDim1+12)=2),FévDim1+12,""))</f>
        <v>43140</v>
      </c>
      <c r="O9" s="5">
        <f>IF(DAY(FévDim1)=1,IF(AND(YEAR(FévDim1+6)=AnnéeCalendrier,MONTH(FévDim1+6)=2),FévDim1+6,""),IF(AND(YEAR(FévDim1+13)=AnnéeCalendrier,MONTH(FévDim1+13)=2),FévDim1+13,""))</f>
        <v>43141</v>
      </c>
      <c r="P9" s="5">
        <f>IF(DAY(FévDim1)=1,IF(AND(YEAR(FévDim1+7)=AnnéeCalendrier,MONTH(FévDim1+7)=2),FévDim1+7,""),IF(AND(YEAR(FévDim1+14)=AnnéeCalendrier,MONTH(FévDim1+14)=2),FévDim1+14,""))</f>
        <v>43142</v>
      </c>
      <c r="Q9" s="4"/>
      <c r="R9" s="5">
        <f>IF(DAY(MarDim1)=1,IF(AND(YEAR(MarDim1+1)=AnnéeCalendrier,MONTH(MarDim1+1)=3),MarDim1+1,""),IF(AND(YEAR(MarDim1+8)=AnnéeCalendrier,MONTH(MarDim1+8)=3),MarDim1+8,""))</f>
        <v>43164</v>
      </c>
      <c r="S9" s="5">
        <f>IF(DAY(MarDim1)=1,IF(AND(YEAR(MarDim1+2)=AnnéeCalendrier,MONTH(MarDim1+2)=3),MarDim1+2,""),IF(AND(YEAR(MarDim1+9)=AnnéeCalendrier,MONTH(MarDim1+9)=3),MarDim1+9,""))</f>
        <v>43165</v>
      </c>
      <c r="T9" s="5">
        <f>IF(DAY(MarDim1)=1,IF(AND(YEAR(MarDim1+3)=AnnéeCalendrier,MONTH(MarDim1+3)=3),MarDim1+3,""),IF(AND(YEAR(MarDim1+10)=AnnéeCalendrier,MONTH(MarDim1+10)=3),MarDim1+10,""))</f>
        <v>43166</v>
      </c>
      <c r="U9" s="5">
        <f>IF(DAY(MarDim1)=1,IF(AND(YEAR(MarDim1+4)=AnnéeCalendrier,MONTH(MarDim1+4)=3),MarDim1+4,""),IF(AND(YEAR(MarDim1+11)=AnnéeCalendrier,MONTH(MarDim1+11)=3),MarDim1+11,""))</f>
        <v>43167</v>
      </c>
      <c r="V9" s="5">
        <f>IF(DAY(MarDim1)=1,IF(AND(YEAR(MarDim1+5)=AnnéeCalendrier,MONTH(MarDim1+5)=3),MarDim1+5,""),IF(AND(YEAR(MarDim1+12)=AnnéeCalendrier,MONTH(MarDim1+12)=3),MarDim1+12,""))</f>
        <v>43168</v>
      </c>
      <c r="W9" s="5">
        <f>IF(DAY(MarDim1)=1,IF(AND(YEAR(MarDim1+6)=AnnéeCalendrier,MONTH(MarDim1+6)=3),MarDim1+6,""),IF(AND(YEAR(MarDim1+13)=AnnéeCalendrier,MONTH(MarDim1+13)=3),MarDim1+13,""))</f>
        <v>43169</v>
      </c>
      <c r="X9" s="5">
        <f>IF(DAY(MarDim1)=1,IF(AND(YEAR(MarDim1+7)=AnnéeCalendrier,MONTH(MarDim1+7)=3),MarDim1+7,""),IF(AND(YEAR(MarDim1+14)=AnnéeCalendrier,MONTH(MarDim1+14)=3),MarDim1+14,""))</f>
        <v>43170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43115</v>
      </c>
      <c r="C10" s="5">
        <f>IF(DAY(JanDim1)=1,IF(AND(YEAR(JanDim1+9)=AnnéeCalendrier,MONTH(JanDim1+9)=1),JanDim1+9,""),IF(AND(YEAR(JanDim1+16)=AnnéeCalendrier,MONTH(JanDim1+16)=1),JanDim1+16,""))</f>
        <v>43116</v>
      </c>
      <c r="D10" s="5">
        <f>IF(DAY(JanDim1)=1,IF(AND(YEAR(JanDim1+10)=AnnéeCalendrier,MONTH(JanDim1+10)=1),JanDim1+10,""),IF(AND(YEAR(JanDim1+17)=AnnéeCalendrier,MONTH(JanDim1+17)=1),JanDim1+17,""))</f>
        <v>43117</v>
      </c>
      <c r="E10" s="5">
        <f>IF(DAY(JanDim1)=1,IF(AND(YEAR(JanDim1+11)=AnnéeCalendrier,MONTH(JanDim1+11)=1),JanDim1+11,""),IF(AND(YEAR(JanDim1+18)=AnnéeCalendrier,MONTH(JanDim1+18)=1),JanDim1+18,""))</f>
        <v>43118</v>
      </c>
      <c r="F10" s="5">
        <f>IF(DAY(JanDim1)=1,IF(AND(YEAR(JanDim1+12)=AnnéeCalendrier,MONTH(JanDim1+12)=1),JanDim1+12,""),IF(AND(YEAR(JanDim1+19)=AnnéeCalendrier,MONTH(JanDim1+19)=1),JanDim1+19,""))</f>
        <v>43119</v>
      </c>
      <c r="G10" s="5">
        <f>IF(DAY(JanDim1)=1,IF(AND(YEAR(JanDim1+13)=AnnéeCalendrier,MONTH(JanDim1+13)=1),JanDim1+13,""),IF(AND(YEAR(JanDim1+20)=AnnéeCalendrier,MONTH(JanDim1+20)=1),JanDim1+20,""))</f>
        <v>43120</v>
      </c>
      <c r="H10" s="5">
        <f>IF(DAY(JanDim1)=1,IF(AND(YEAR(JanDim1+14)=AnnéeCalendrier,MONTH(JanDim1+14)=1),JanDim1+14,""),IF(AND(YEAR(JanDim1+21)=AnnéeCalendrier,MONTH(JanDim1+21)=1),JanDim1+21,""))</f>
        <v>43121</v>
      </c>
      <c r="I10" s="4"/>
      <c r="J10" s="5">
        <f>IF(DAY(FévDim1)=1,IF(AND(YEAR(FévDim1+8)=AnnéeCalendrier,MONTH(FévDim1+8)=2),FévDim1+8,""),IF(AND(YEAR(FévDim1+15)=AnnéeCalendrier,MONTH(FévDim1+15)=2),FévDim1+15,""))</f>
        <v>43143</v>
      </c>
      <c r="K10" s="5">
        <f>IF(DAY(FévDim1)=1,IF(AND(YEAR(FévDim1+9)=AnnéeCalendrier,MONTH(FévDim1+9)=2),FévDim1+9,""),IF(AND(YEAR(FévDim1+16)=AnnéeCalendrier,MONTH(FévDim1+16)=2),FévDim1+16,""))</f>
        <v>43144</v>
      </c>
      <c r="L10" s="5">
        <f>IF(DAY(FévDim1)=1,IF(AND(YEAR(FévDim1+10)=AnnéeCalendrier,MONTH(FévDim1+10)=2),FévDim1+10,""),IF(AND(YEAR(FévDim1+17)=AnnéeCalendrier,MONTH(FévDim1+17)=2),FévDim1+17,""))</f>
        <v>43145</v>
      </c>
      <c r="M10" s="5">
        <f>IF(DAY(FévDim1)=1,IF(AND(YEAR(FévDim1+11)=AnnéeCalendrier,MONTH(FévDim1+11)=2),FévDim1+11,""),IF(AND(YEAR(FévDim1+18)=AnnéeCalendrier,MONTH(FévDim1+18)=2),FévDim1+18,""))</f>
        <v>43146</v>
      </c>
      <c r="N10" s="5">
        <f>IF(DAY(FévDim1)=1,IF(AND(YEAR(FévDim1+12)=AnnéeCalendrier,MONTH(FévDim1+12)=2),FévDim1+12,""),IF(AND(YEAR(FévDim1+19)=AnnéeCalendrier,MONTH(FévDim1+19)=2),FévDim1+19,""))</f>
        <v>43147</v>
      </c>
      <c r="O10" s="5">
        <f>IF(DAY(FévDim1)=1,IF(AND(YEAR(FévDim1+13)=AnnéeCalendrier,MONTH(FévDim1+13)=2),FévDim1+13,""),IF(AND(YEAR(FévDim1+20)=AnnéeCalendrier,MONTH(FévDim1+20)=2),FévDim1+20,""))</f>
        <v>43148</v>
      </c>
      <c r="P10" s="5">
        <f>IF(DAY(FévDim1)=1,IF(AND(YEAR(FévDim1+14)=AnnéeCalendrier,MONTH(FévDim1+14)=2),FévDim1+14,""),IF(AND(YEAR(FévDim1+21)=AnnéeCalendrier,MONTH(FévDim1+21)=2),FévDim1+21,""))</f>
        <v>43149</v>
      </c>
      <c r="Q10" s="4"/>
      <c r="R10" s="5">
        <f>IF(DAY(MarDim1)=1,IF(AND(YEAR(MarDim1+8)=AnnéeCalendrier,MONTH(MarDim1+8)=3),MarDim1+8,""),IF(AND(YEAR(MarDim1+15)=AnnéeCalendrier,MONTH(MarDim1+15)=3),MarDim1+15,""))</f>
        <v>43171</v>
      </c>
      <c r="S10" s="5">
        <f>IF(DAY(MarDim1)=1,IF(AND(YEAR(MarDim1+9)=AnnéeCalendrier,MONTH(MarDim1+9)=3),MarDim1+9,""),IF(AND(YEAR(MarDim1+16)=AnnéeCalendrier,MONTH(MarDim1+16)=3),MarDim1+16,""))</f>
        <v>43172</v>
      </c>
      <c r="T10" s="5">
        <f>IF(DAY(MarDim1)=1,IF(AND(YEAR(MarDim1+10)=AnnéeCalendrier,MONTH(MarDim1+10)=3),MarDim1+10,""),IF(AND(YEAR(MarDim1+17)=AnnéeCalendrier,MONTH(MarDim1+17)=3),MarDim1+17,""))</f>
        <v>43173</v>
      </c>
      <c r="U10" s="5">
        <f>IF(DAY(MarDim1)=1,IF(AND(YEAR(MarDim1+11)=AnnéeCalendrier,MONTH(MarDim1+11)=3),MarDim1+11,""),IF(AND(YEAR(MarDim1+18)=AnnéeCalendrier,MONTH(MarDim1+18)=3),MarDim1+18,""))</f>
        <v>43174</v>
      </c>
      <c r="V10" s="5">
        <f>IF(DAY(MarDim1)=1,IF(AND(YEAR(MarDim1+12)=AnnéeCalendrier,MONTH(MarDim1+12)=3),MarDim1+12,""),IF(AND(YEAR(MarDim1+19)=AnnéeCalendrier,MONTH(MarDim1+19)=3),MarDim1+19,""))</f>
        <v>43175</v>
      </c>
      <c r="W10" s="5">
        <f>IF(DAY(MarDim1)=1,IF(AND(YEAR(MarDim1+13)=AnnéeCalendrier,MONTH(MarDim1+13)=3),MarDim1+13,""),IF(AND(YEAR(MarDim1+20)=AnnéeCalendrier,MONTH(MarDim1+20)=3),MarDim1+20,""))</f>
        <v>43176</v>
      </c>
      <c r="X10" s="5">
        <f>IF(DAY(MarDim1)=1,IF(AND(YEAR(MarDim1+14)=AnnéeCalendrier,MONTH(MarDim1+14)=3),MarDim1+14,""),IF(AND(YEAR(MarDim1+21)=AnnéeCalendrier,MONTH(MarDim1+21)=3),MarDim1+21,""))</f>
        <v>43177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43122</v>
      </c>
      <c r="C11" s="5">
        <f>IF(DAY(JanDim1)=1,IF(AND(YEAR(JanDim1+16)=AnnéeCalendrier,MONTH(JanDim1+16)=1),JanDim1+16,""),IF(AND(YEAR(JanDim1+23)=AnnéeCalendrier,MONTH(JanDim1+23)=1),JanDim1+23,""))</f>
        <v>43123</v>
      </c>
      <c r="D11" s="5">
        <f>IF(DAY(JanDim1)=1,IF(AND(YEAR(JanDim1+17)=AnnéeCalendrier,MONTH(JanDim1+17)=1),JanDim1+17,""),IF(AND(YEAR(JanDim1+24)=AnnéeCalendrier,MONTH(JanDim1+24)=1),JanDim1+24,""))</f>
        <v>43124</v>
      </c>
      <c r="E11" s="5">
        <f>IF(DAY(JanDim1)=1,IF(AND(YEAR(JanDim1+18)=AnnéeCalendrier,MONTH(JanDim1+18)=1),JanDim1+18,""),IF(AND(YEAR(JanDim1+25)=AnnéeCalendrier,MONTH(JanDim1+25)=1),JanDim1+25,""))</f>
        <v>43125</v>
      </c>
      <c r="F11" s="5">
        <f>IF(DAY(JanDim1)=1,IF(AND(YEAR(JanDim1+19)=AnnéeCalendrier,MONTH(JanDim1+19)=1),JanDim1+19,""),IF(AND(YEAR(JanDim1+26)=AnnéeCalendrier,MONTH(JanDim1+26)=1),JanDim1+26,""))</f>
        <v>43126</v>
      </c>
      <c r="G11" s="5">
        <f>IF(DAY(JanDim1)=1,IF(AND(YEAR(JanDim1+20)=AnnéeCalendrier,MONTH(JanDim1+20)=1),JanDim1+20,""),IF(AND(YEAR(JanDim1+27)=AnnéeCalendrier,MONTH(JanDim1+27)=1),JanDim1+27,""))</f>
        <v>43127</v>
      </c>
      <c r="H11" s="5">
        <f>IF(DAY(JanDim1)=1,IF(AND(YEAR(JanDim1+21)=AnnéeCalendrier,MONTH(JanDim1+21)=1),JanDim1+21,""),IF(AND(YEAR(JanDim1+28)=AnnéeCalendrier,MONTH(JanDim1+28)=1),JanDim1+28,""))</f>
        <v>43128</v>
      </c>
      <c r="I11" s="4"/>
      <c r="J11" s="5">
        <f>IF(DAY(FévDim1)=1,IF(AND(YEAR(FévDim1+15)=AnnéeCalendrier,MONTH(FévDim1+15)=2),FévDim1+15,""),IF(AND(YEAR(FévDim1+22)=AnnéeCalendrier,MONTH(FévDim1+22)=2),FévDim1+22,""))</f>
        <v>43150</v>
      </c>
      <c r="K11" s="5">
        <f>IF(DAY(FévDim1)=1,IF(AND(YEAR(FévDim1+16)=AnnéeCalendrier,MONTH(FévDim1+16)=2),FévDim1+16,""),IF(AND(YEAR(FévDim1+23)=AnnéeCalendrier,MONTH(FévDim1+23)=2),FévDim1+23,""))</f>
        <v>43151</v>
      </c>
      <c r="L11" s="5">
        <f>IF(DAY(FévDim1)=1,IF(AND(YEAR(FévDim1+17)=AnnéeCalendrier,MONTH(FévDim1+17)=2),FévDim1+17,""),IF(AND(YEAR(FévDim1+24)=AnnéeCalendrier,MONTH(FévDim1+24)=2),FévDim1+24,""))</f>
        <v>43152</v>
      </c>
      <c r="M11" s="5">
        <f>IF(DAY(FévDim1)=1,IF(AND(YEAR(FévDim1+18)=AnnéeCalendrier,MONTH(FévDim1+18)=2),FévDim1+18,""),IF(AND(YEAR(FévDim1+25)=AnnéeCalendrier,MONTH(FévDim1+25)=2),FévDim1+25,""))</f>
        <v>43153</v>
      </c>
      <c r="N11" s="5">
        <f>IF(DAY(FévDim1)=1,IF(AND(YEAR(FévDim1+19)=AnnéeCalendrier,MONTH(FévDim1+19)=2),FévDim1+19,""),IF(AND(YEAR(FévDim1+26)=AnnéeCalendrier,MONTH(FévDim1+26)=2),FévDim1+26,""))</f>
        <v>43154</v>
      </c>
      <c r="O11" s="5">
        <f>IF(DAY(FévDim1)=1,IF(AND(YEAR(FévDim1+20)=AnnéeCalendrier,MONTH(FévDim1+20)=2),FévDim1+20,""),IF(AND(YEAR(FévDim1+27)=AnnéeCalendrier,MONTH(FévDim1+27)=2),FévDim1+27,""))</f>
        <v>43155</v>
      </c>
      <c r="P11" s="5">
        <f>IF(DAY(FévDim1)=1,IF(AND(YEAR(FévDim1+21)=AnnéeCalendrier,MONTH(FévDim1+21)=2),FévDim1+21,""),IF(AND(YEAR(FévDim1+28)=AnnéeCalendrier,MONTH(FévDim1+28)=2),FévDim1+28,""))</f>
        <v>43156</v>
      </c>
      <c r="Q11" s="4"/>
      <c r="R11" s="5">
        <f>IF(DAY(MarDim1)=1,IF(AND(YEAR(MarDim1+15)=AnnéeCalendrier,MONTH(MarDim1+15)=3),MarDim1+15,""),IF(AND(YEAR(MarDim1+22)=AnnéeCalendrier,MONTH(MarDim1+22)=3),MarDim1+22,""))</f>
        <v>43178</v>
      </c>
      <c r="S11" s="5">
        <f>IF(DAY(MarDim1)=1,IF(AND(YEAR(MarDim1+16)=AnnéeCalendrier,MONTH(MarDim1+16)=3),MarDim1+16,""),IF(AND(YEAR(MarDim1+23)=AnnéeCalendrier,MONTH(MarDim1+23)=3),MarDim1+23,""))</f>
        <v>43179</v>
      </c>
      <c r="T11" s="5">
        <f>IF(DAY(MarDim1)=1,IF(AND(YEAR(MarDim1+17)=AnnéeCalendrier,MONTH(MarDim1+17)=3),MarDim1+17,""),IF(AND(YEAR(MarDim1+24)=AnnéeCalendrier,MONTH(MarDim1+24)=3),MarDim1+24,""))</f>
        <v>43180</v>
      </c>
      <c r="U11" s="5">
        <f>IF(DAY(MarDim1)=1,IF(AND(YEAR(MarDim1+18)=AnnéeCalendrier,MONTH(MarDim1+18)=3),MarDim1+18,""),IF(AND(YEAR(MarDim1+25)=AnnéeCalendrier,MONTH(MarDim1+25)=3),MarDim1+25,""))</f>
        <v>43181</v>
      </c>
      <c r="V11" s="5">
        <f>IF(DAY(MarDim1)=1,IF(AND(YEAR(MarDim1+19)=AnnéeCalendrier,MONTH(MarDim1+19)=3),MarDim1+19,""),IF(AND(YEAR(MarDim1+26)=AnnéeCalendrier,MONTH(MarDim1+26)=3),MarDim1+26,""))</f>
        <v>43182</v>
      </c>
      <c r="W11" s="5">
        <f>IF(DAY(MarDim1)=1,IF(AND(YEAR(MarDim1+20)=AnnéeCalendrier,MONTH(MarDim1+20)=3),MarDim1+20,""),IF(AND(YEAR(MarDim1+27)=AnnéeCalendrier,MONTH(MarDim1+27)=3),MarDim1+27,""))</f>
        <v>43183</v>
      </c>
      <c r="X11" s="5">
        <f>IF(DAY(MarDim1)=1,IF(AND(YEAR(MarDim1+21)=AnnéeCalendrier,MONTH(MarDim1+21)=3),MarDim1+21,""),IF(AND(YEAR(MarDim1+28)=AnnéeCalendrier,MONTH(MarDim1+28)=3),MarDim1+28,""))</f>
        <v>43184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43129</v>
      </c>
      <c r="C12" s="5">
        <f>IF(DAY(JanDim1)=1,IF(AND(YEAR(JanDim1+23)=AnnéeCalendrier,MONTH(JanDim1+23)=1),JanDim1+23,""),IF(AND(YEAR(JanDim1+30)=AnnéeCalendrier,MONTH(JanDim1+30)=1),JanDim1+30,""))</f>
        <v>43130</v>
      </c>
      <c r="D12" s="5">
        <f>IF(DAY(JanDim1)=1,IF(AND(YEAR(JanDim1+24)=AnnéeCalendrier,MONTH(JanDim1+24)=1),JanDim1+24,""),IF(AND(YEAR(JanDim1+31)=AnnéeCalendrier,MONTH(JanDim1+31)=1),JanDim1+31,""))</f>
        <v>43131</v>
      </c>
      <c r="E12" s="5" t="str">
        <f>IF(DAY(JanDim1)=1,IF(AND(YEAR(JanDim1+25)=AnnéeCalendrier,MONTH(JanDim1+25)=1),JanDim1+25,""),IF(AND(YEAR(JanDim1+32)=AnnéeCalendrier,MONTH(JanDim1+32)=1),JanDim1+32,""))</f>
        <v/>
      </c>
      <c r="F12" s="5" t="str">
        <f>IF(DAY(JanDim1)=1,IF(AND(YEAR(JanDim1+26)=AnnéeCalendrier,MONTH(JanDim1+26)=1),JanDim1+26,""),IF(AND(YEAR(JanDim1+33)=AnnéeCalendrier,MONTH(JanDim1+33)=1),JanDim1+33,""))</f>
        <v/>
      </c>
      <c r="G12" s="5" t="str">
        <f>IF(DAY(JanDim1)=1,IF(AND(YEAR(JanDim1+27)=AnnéeCalendrier,MONTH(JanDim1+27)=1),JanDim1+27,""),IF(AND(YEAR(JanDim1+34)=AnnéeCalendrier,MONTH(JanDim1+34)=1),JanDim1+34,""))</f>
        <v/>
      </c>
      <c r="H12" s="5" t="str">
        <f>IF(DAY(JanDim1)=1,IF(AND(YEAR(JanDim1+28)=AnnéeCalendrier,MONTH(JanDim1+28)=1),JanDim1+28,""),IF(AND(YEAR(JanDim1+35)=AnnéeCalendrier,MONTH(JanDim1+35)=1),JanDim1+35,""))</f>
        <v/>
      </c>
      <c r="I12" s="4"/>
      <c r="J12" s="5">
        <f>IF(DAY(FévDim1)=1,IF(AND(YEAR(FévDim1+22)=AnnéeCalendrier,MONTH(FévDim1+22)=2),FévDim1+22,""),IF(AND(YEAR(FévDim1+29)=AnnéeCalendrier,MONTH(FévDim1+29)=2),FévDim1+29,""))</f>
        <v>43157</v>
      </c>
      <c r="K12" s="5">
        <f>IF(DAY(FévDim1)=1,IF(AND(YEAR(FévDim1+23)=AnnéeCalendrier,MONTH(FévDim1+23)=2),FévDim1+23,""),IF(AND(YEAR(FévDim1+30)=AnnéeCalendrier,MONTH(FévDim1+30)=2),FévDim1+30,""))</f>
        <v>43158</v>
      </c>
      <c r="L12" s="5">
        <f>IF(DAY(FévDim1)=1,IF(AND(YEAR(FévDim1+24)=AnnéeCalendrier,MONTH(FévDim1+24)=2),FévDim1+24,""),IF(AND(YEAR(FévDim1+31)=AnnéeCalendrier,MONTH(FévDim1+31)=2),FévDim1+31,""))</f>
        <v>43159</v>
      </c>
      <c r="M12" s="5" t="str">
        <f>IF(DAY(FévDim1)=1,IF(AND(YEAR(FévDim1+25)=AnnéeCalendrier,MONTH(FévDim1+25)=2),FévDim1+25,""),IF(AND(YEAR(FévDim1+32)=AnnéeCalendrier,MONTH(FévDim1+32)=2),FévDim1+32,""))</f>
        <v/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43185</v>
      </c>
      <c r="S12" s="5">
        <f>IF(DAY(MarDim1)=1,IF(AND(YEAR(MarDim1+23)=AnnéeCalendrier,MONTH(MarDim1+23)=3),MarDim1+23,""),IF(AND(YEAR(MarDim1+30)=AnnéeCalendrier,MONTH(MarDim1+30)=3),MarDim1+30,""))</f>
        <v>43186</v>
      </c>
      <c r="T12" s="5">
        <f>IF(DAY(MarDim1)=1,IF(AND(YEAR(MarDim1+24)=AnnéeCalendrier,MONTH(MarDim1+24)=3),MarDim1+24,""),IF(AND(YEAR(MarDim1+31)=AnnéeCalendrier,MONTH(MarDim1+31)=3),MarDim1+31,""))</f>
        <v>43187</v>
      </c>
      <c r="U12" s="5">
        <f>IF(DAY(MarDim1)=1,IF(AND(YEAR(MarDim1+25)=AnnéeCalendrier,MONTH(MarDim1+25)=3),MarDim1+25,""),IF(AND(YEAR(MarDim1+32)=AnnéeCalendrier,MONTH(MarDim1+32)=3),MarDim1+32,""))</f>
        <v>43188</v>
      </c>
      <c r="V12" s="5">
        <f>IF(DAY(MarDim1)=1,IF(AND(YEAR(MarDim1+26)=AnnéeCalendrier,MONTH(MarDim1+26)=3),MarDim1+26,""),IF(AND(YEAR(MarDim1+33)=AnnéeCalendrier,MONTH(MarDim1+33)=3),MarDim1+33,""))</f>
        <v>43189</v>
      </c>
      <c r="W12" s="5">
        <f>IF(DAY(MarDim1)=1,IF(AND(YEAR(MarDim1+27)=AnnéeCalendrier,MONTH(MarDim1+27)=3),MarDim1+27,""),IF(AND(YEAR(MarDim1+34)=AnnéeCalendrier,MONTH(MarDim1+34)=3),MarDim1+34,""))</f>
        <v>43190</v>
      </c>
      <c r="X12" s="5" t="str">
        <f>IF(DAY(MarDim1)=1,IF(AND(YEAR(MarDim1+28)=AnnéeCalendrier,MONTH(MarDim1+28)=3),MarDim1+28,""),IF(AND(YEAR(MarDim1+35)=AnnéeCalendrier,MONTH(MarDim1+35)=3),MarDim1+35,""))</f>
        <v/>
      </c>
    </row>
    <row r="13" spans="1:29" ht="36" customHeight="1" x14ac:dyDescent="0.25">
      <c r="B13" s="5" t="str">
        <f>IF(DAY(JanDim1)=1,IF(AND(YEAR(JanDim1+29)=AnnéeCalendrier,MONTH(JanDim1+29)=1),JanDim1+29,""),IF(AND(YEAR(JanDim1+36)=AnnéeCalendrier,MONTH(JanDim1+36)=1),JanDim1+36,""))</f>
        <v/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35" t="s">
        <v>3</v>
      </c>
      <c r="C15" s="35"/>
      <c r="D15" s="35"/>
      <c r="E15" s="35"/>
      <c r="F15" s="35"/>
      <c r="G15" s="35"/>
      <c r="H15" s="35"/>
      <c r="J15" s="35" t="s">
        <v>13</v>
      </c>
      <c r="K15" s="35"/>
      <c r="L15" s="35"/>
      <c r="M15" s="35"/>
      <c r="N15" s="35"/>
      <c r="O15" s="35"/>
      <c r="P15" s="35"/>
      <c r="R15" s="35" t="s">
        <v>17</v>
      </c>
      <c r="S15" s="35"/>
      <c r="T15" s="35"/>
      <c r="U15" s="35"/>
      <c r="V15" s="35"/>
      <c r="W15" s="35"/>
      <c r="X15" s="35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 t="str">
        <f>IF(DAY(AvrDim1)=1,"",IF(AND(YEAR(AvrDim1+2)=AnnéeCalendrier,MONTH(AvrDim1+2)=4),AvrDim1+2,""))</f>
        <v/>
      </c>
      <c r="D17" s="5" t="str">
        <f>IF(DAY(AvrDim1)=1,"",IF(AND(YEAR(AvrDim1+3)=AnnéeCalendrier,MONTH(AvrDim1+3)=4),AvrDim1+3,""))</f>
        <v/>
      </c>
      <c r="E17" s="5" t="str">
        <f>IF(DAY(AvrDim1)=1,"",IF(AND(YEAR(AvrDim1+4)=AnnéeCalendrier,MONTH(AvrDim1+4)=4),AvrDim1+4,""))</f>
        <v/>
      </c>
      <c r="F17" s="5" t="str">
        <f>IF(DAY(AvrDim1)=1,"",IF(AND(YEAR(AvrDim1+5)=AnnéeCalendrier,MONTH(AvrDim1+5)=4),AvrDim1+5,""))</f>
        <v/>
      </c>
      <c r="G17" s="5" t="str">
        <f>IF(DAY(AvrDim1)=1,"",IF(AND(YEAR(AvrDim1+6)=AnnéeCalendrier,MONTH(AvrDim1+6)=4),AvrDim1+6,""))</f>
        <v/>
      </c>
      <c r="H17" s="7">
        <f>IF(DAY(AvrDim1)=1,IF(AND(YEAR(AvrDim1)=AnnéeCalendrier,MONTH(AvrDim1)=4),AvrDim1,""),IF(AND(YEAR(AvrDim1+7)=AnnéeCalendrier,MONTH(AvrDim1+7)=4),AvrDim1+7,""))</f>
        <v>43191</v>
      </c>
      <c r="I17" s="4"/>
      <c r="J17" s="6" t="str">
        <f>IF(DAY(MaiDim1)=1,"",IF(AND(YEAR(MaiDim1+1)=AnnéeCalendrier,MONTH(MaiDim1+1)=5),MaiDim1+1,""))</f>
        <v/>
      </c>
      <c r="K17" s="5">
        <f>IF(DAY(MaiDim1)=1,"",IF(AND(YEAR(MaiDim1+2)=AnnéeCalendrier,MONTH(MaiDim1+2)=5),MaiDim1+2,""))</f>
        <v>43221</v>
      </c>
      <c r="L17" s="5">
        <f>IF(DAY(MaiDim1)=1,"",IF(AND(YEAR(MaiDim1+3)=AnnéeCalendrier,MONTH(MaiDim1+3)=5),MaiDim1+3,""))</f>
        <v>43222</v>
      </c>
      <c r="M17" s="5">
        <f>IF(DAY(MaiDim1)=1,"",IF(AND(YEAR(MaiDim1+4)=AnnéeCalendrier,MONTH(MaiDim1+4)=5),MaiDim1+4,""))</f>
        <v>43223</v>
      </c>
      <c r="N17" s="5">
        <f>IF(DAY(MaiDim1)=1,"",IF(AND(YEAR(MaiDim1+5)=AnnéeCalendrier,MONTH(MaiDim1+5)=5),MaiDim1+5,""))</f>
        <v>43224</v>
      </c>
      <c r="O17" s="5">
        <f>IF(DAY(MaiDim1)=1,"",IF(AND(YEAR(MaiDim1+6)=AnnéeCalendrier,MONTH(MaiDim1+6)=5),MaiDim1+6,""))</f>
        <v>43225</v>
      </c>
      <c r="P17" s="7">
        <f>IF(DAY(MaiDim1)=1,IF(AND(YEAR(MaiDim1)=AnnéeCalendrier,MONTH(MaiDim1)=5),MaiDim1,""),IF(AND(YEAR(MaiDim1+7)=AnnéeCalendrier,MONTH(MaiDim1+7)=5),MaiDim1+7,""))</f>
        <v>43226</v>
      </c>
      <c r="Q17" s="4"/>
      <c r="R17" s="6" t="str">
        <f>IF(DAY(JunDim1)=1,"",IF(AND(YEAR(JunDim1+1)=AnnéeCalendrier,MONTH(JunDim1+1)=6),JunDim1+1,""))</f>
        <v/>
      </c>
      <c r="S17" s="5" t="str">
        <f>IF(DAY(JunDim1)=1,"",IF(AND(YEAR(JunDim1+2)=AnnéeCalendrier,MONTH(JunDim1+2)=6),JunDim1+2,""))</f>
        <v/>
      </c>
      <c r="T17" s="5" t="str">
        <f>IF(DAY(JunDim1)=1,"",IF(AND(YEAR(JunDim1+3)=AnnéeCalendrier,MONTH(JunDim1+3)=6),JunDim1+3,""))</f>
        <v/>
      </c>
      <c r="U17" s="5" t="str">
        <f>IF(DAY(JunDim1)=1,"",IF(AND(YEAR(JunDim1+4)=AnnéeCalendrier,MONTH(JunDim1+4)=6),JunDim1+4,""))</f>
        <v/>
      </c>
      <c r="V17" s="5">
        <f>IF(DAY(JunDim1)=1,"",IF(AND(YEAR(JunDim1+5)=AnnéeCalendrier,MONTH(JunDim1+5)=6),JunDim1+5,""))</f>
        <v>43252</v>
      </c>
      <c r="W17" s="5">
        <f>IF(DAY(JunDim1)=1,"",IF(AND(YEAR(JunDim1+6)=AnnéeCalendrier,MONTH(JunDim1+6)=6),JunDim1+6,""))</f>
        <v>43253</v>
      </c>
      <c r="X17" s="7">
        <f>IF(DAY(JunDim1)=1,IF(AND(YEAR(JunDim1)=AnnéeCalendrier,MONTH(JunDim1)=6),JunDim1,""),IF(AND(YEAR(JunDim1+7)=AnnéeCalendrier,MONTH(JunDim1+7)=6),JunDim1+7,""))</f>
        <v>43254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43192</v>
      </c>
      <c r="C18" s="5">
        <f>IF(DAY(AvrDim1)=1,IF(AND(YEAR(AvrDim1+2)=AnnéeCalendrier,MONTH(AvrDim1+2)=4),AvrDim1+2,""),IF(AND(YEAR(AvrDim1+9)=AnnéeCalendrier,MONTH(AvrDim1+9)=4),AvrDim1+9,""))</f>
        <v>43193</v>
      </c>
      <c r="D18" s="5">
        <f>IF(DAY(AvrDim1)=1,IF(AND(YEAR(AvrDim1+3)=AnnéeCalendrier,MONTH(AvrDim1+3)=4),AvrDim1+3,""),IF(AND(YEAR(AvrDim1+10)=AnnéeCalendrier,MONTH(AvrDim1+10)=4),AvrDim1+10,""))</f>
        <v>43194</v>
      </c>
      <c r="E18" s="5">
        <f>IF(DAY(AvrDim1)=1,IF(AND(YEAR(AvrDim1+4)=AnnéeCalendrier,MONTH(AvrDim1+4)=4),AvrDim1+4,""),IF(AND(YEAR(AvrDim1+11)=AnnéeCalendrier,MONTH(AvrDim1+11)=4),AvrDim1+11,""))</f>
        <v>43195</v>
      </c>
      <c r="F18" s="5">
        <f>IF(DAY(AvrDim1)=1,IF(AND(YEAR(AvrDim1+5)=AnnéeCalendrier,MONTH(AvrDim1+5)=4),AvrDim1+5,""),IF(AND(YEAR(AvrDim1+12)=AnnéeCalendrier,MONTH(AvrDim1+12)=4),AvrDim1+12,""))</f>
        <v>43196</v>
      </c>
      <c r="G18" s="5">
        <f>IF(DAY(AvrDim1)=1,IF(AND(YEAR(AvrDim1+6)=AnnéeCalendrier,MONTH(AvrDim1+6)=4),AvrDim1+6,""),IF(AND(YEAR(AvrDim1+13)=AnnéeCalendrier,MONTH(AvrDim1+13)=4),AvrDim1+13,""))</f>
        <v>43197</v>
      </c>
      <c r="H18" s="7">
        <f>IF(DAY(AvrDim1)=1,IF(AND(YEAR(AvrDim1+7)=AnnéeCalendrier,MONTH(AvrDim1+7)=4),AvrDim1+7,""),IF(AND(YEAR(AvrDim1+14)=AnnéeCalendrier,MONTH(AvrDim1+14)=4),AvrDim1+14,""))</f>
        <v>43198</v>
      </c>
      <c r="I18" s="4"/>
      <c r="J18" s="6">
        <f>IF(DAY(MaiDim1)=1,IF(AND(YEAR(MaiDim1+1)=AnnéeCalendrier,MONTH(MaiDim1+1)=5),MaiDim1+1,""),IF(AND(YEAR(MaiDim1+8)=AnnéeCalendrier,MONTH(MaiDim1+8)=5),MaiDim1+8,""))</f>
        <v>43227</v>
      </c>
      <c r="K18" s="5">
        <f>IF(DAY(MaiDim1)=1,IF(AND(YEAR(MaiDim1+2)=AnnéeCalendrier,MONTH(MaiDim1+2)=5),MaiDim1+2,""),IF(AND(YEAR(MaiDim1+9)=AnnéeCalendrier,MONTH(MaiDim1+9)=5),MaiDim1+9,""))</f>
        <v>43228</v>
      </c>
      <c r="L18" s="5">
        <f>IF(DAY(MaiDim1)=1,IF(AND(YEAR(MaiDim1+3)=AnnéeCalendrier,MONTH(MaiDim1+3)=5),MaiDim1+3,""),IF(AND(YEAR(MaiDim1+10)=AnnéeCalendrier,MONTH(MaiDim1+10)=5),MaiDim1+10,""))</f>
        <v>43229</v>
      </c>
      <c r="M18" s="5">
        <f>IF(DAY(MaiDim1)=1,IF(AND(YEAR(MaiDim1+4)=AnnéeCalendrier,MONTH(MaiDim1+4)=5),MaiDim1+4,""),IF(AND(YEAR(MaiDim1+11)=AnnéeCalendrier,MONTH(MaiDim1+11)=5),MaiDim1+11,""))</f>
        <v>43230</v>
      </c>
      <c r="N18" s="5">
        <f>IF(DAY(MaiDim1)=1,IF(AND(YEAR(MaiDim1+5)=AnnéeCalendrier,MONTH(MaiDim1+5)=5),MaiDim1+5,""),IF(AND(YEAR(MaiDim1+12)=AnnéeCalendrier,MONTH(MaiDim1+12)=5),MaiDim1+12,""))</f>
        <v>43231</v>
      </c>
      <c r="O18" s="5">
        <f>IF(DAY(MaiDim1)=1,IF(AND(YEAR(MaiDim1+6)=AnnéeCalendrier,MONTH(MaiDim1+6)=5),MaiDim1+6,""),IF(AND(YEAR(MaiDim1+13)=AnnéeCalendrier,MONTH(MaiDim1+13)=5),MaiDim1+13,""))</f>
        <v>43232</v>
      </c>
      <c r="P18" s="7">
        <f>IF(DAY(MaiDim1)=1,IF(AND(YEAR(MaiDim1+7)=AnnéeCalendrier,MONTH(MaiDim1+7)=5),MaiDim1+7,""),IF(AND(YEAR(MaiDim1+14)=AnnéeCalendrier,MONTH(MaiDim1+14)=5),MaiDim1+14,""))</f>
        <v>43233</v>
      </c>
      <c r="Q18" s="4"/>
      <c r="R18" s="6">
        <f>IF(DAY(JunDim1)=1,IF(AND(YEAR(JunDim1+1)=AnnéeCalendrier,MONTH(JunDim1+1)=6),JunDim1+1,""),IF(AND(YEAR(JunDim1+8)=AnnéeCalendrier,MONTH(JunDim1+8)=6),JunDim1+8,""))</f>
        <v>43255</v>
      </c>
      <c r="S18" s="5">
        <f>IF(DAY(JunDim1)=1,IF(AND(YEAR(JunDim1+2)=AnnéeCalendrier,MONTH(JunDim1+2)=6),JunDim1+2,""),IF(AND(YEAR(JunDim1+9)=AnnéeCalendrier,MONTH(JunDim1+9)=6),JunDim1+9,""))</f>
        <v>43256</v>
      </c>
      <c r="T18" s="5">
        <f>IF(DAY(JunDim1)=1,IF(AND(YEAR(JunDim1+3)=AnnéeCalendrier,MONTH(JunDim1+3)=6),JunDim1+3,""),IF(AND(YEAR(JunDim1+10)=AnnéeCalendrier,MONTH(JunDim1+10)=6),JunDim1+10,""))</f>
        <v>43257</v>
      </c>
      <c r="U18" s="5">
        <f>IF(DAY(JunDim1)=1,IF(AND(YEAR(JunDim1+4)=AnnéeCalendrier,MONTH(JunDim1+4)=6),JunDim1+4,""),IF(AND(YEAR(JunDim1+11)=AnnéeCalendrier,MONTH(JunDim1+11)=6),JunDim1+11,""))</f>
        <v>43258</v>
      </c>
      <c r="V18" s="5">
        <f>IF(DAY(JunDim1)=1,IF(AND(YEAR(JunDim1+5)=AnnéeCalendrier,MONTH(JunDim1+5)=6),JunDim1+5,""),IF(AND(YEAR(JunDim1+12)=AnnéeCalendrier,MONTH(JunDim1+12)=6),JunDim1+12,""))</f>
        <v>43259</v>
      </c>
      <c r="W18" s="5">
        <f>IF(DAY(JunDim1)=1,IF(AND(YEAR(JunDim1+6)=AnnéeCalendrier,MONTH(JunDim1+6)=6),JunDim1+6,""),IF(AND(YEAR(JunDim1+13)=AnnéeCalendrier,MONTH(JunDim1+13)=6),JunDim1+13,""))</f>
        <v>43260</v>
      </c>
      <c r="X18" s="7">
        <f>IF(DAY(JunDim1)=1,IF(AND(YEAR(JunDim1+7)=AnnéeCalendrier,MONTH(JunDim1+7)=6),JunDim1+7,""),IF(AND(YEAR(JunDim1+14)=AnnéeCalendrier,MONTH(JunDim1+14)=6),JunDim1+14,""))</f>
        <v>43261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43199</v>
      </c>
      <c r="C19" s="5">
        <f>IF(DAY(AvrDim1)=1,IF(AND(YEAR(AvrDim1+9)=AnnéeCalendrier,MONTH(AvrDim1+9)=4),AvrDim1+9,""),IF(AND(YEAR(AvrDim1+16)=AnnéeCalendrier,MONTH(AvrDim1+16)=4),AvrDim1+16,""))</f>
        <v>43200</v>
      </c>
      <c r="D19" s="5">
        <f>IF(DAY(AvrDim1)=1,IF(AND(YEAR(AvrDim1+10)=AnnéeCalendrier,MONTH(AvrDim1+10)=4),AvrDim1+10,""),IF(AND(YEAR(AvrDim1+17)=AnnéeCalendrier,MONTH(AvrDim1+17)=4),AvrDim1+17,""))</f>
        <v>43201</v>
      </c>
      <c r="E19" s="5">
        <f>IF(DAY(AvrDim1)=1,IF(AND(YEAR(AvrDim1+11)=AnnéeCalendrier,MONTH(AvrDim1+11)=4),AvrDim1+11,""),IF(AND(YEAR(AvrDim1+18)=AnnéeCalendrier,MONTH(AvrDim1+18)=4),AvrDim1+18,""))</f>
        <v>43202</v>
      </c>
      <c r="F19" s="5">
        <f>IF(DAY(AvrDim1)=1,IF(AND(YEAR(AvrDim1+12)=AnnéeCalendrier,MONTH(AvrDim1+12)=4),AvrDim1+12,""),IF(AND(YEAR(AvrDim1+19)=AnnéeCalendrier,MONTH(AvrDim1+19)=4),AvrDim1+19,""))</f>
        <v>43203</v>
      </c>
      <c r="G19" s="5">
        <f>IF(DAY(AvrDim1)=1,IF(AND(YEAR(AvrDim1+13)=AnnéeCalendrier,MONTH(AvrDim1+13)=4),AvrDim1+13,""),IF(AND(YEAR(AvrDim1+20)=AnnéeCalendrier,MONTH(AvrDim1+20)=4),AvrDim1+20,""))</f>
        <v>43204</v>
      </c>
      <c r="H19" s="7">
        <f>IF(DAY(AvrDim1)=1,IF(AND(YEAR(AvrDim1+14)=AnnéeCalendrier,MONTH(AvrDim1+14)=4),AvrDim1+14,""),IF(AND(YEAR(AvrDim1+21)=AnnéeCalendrier,MONTH(AvrDim1+21)=4),AvrDim1+21,""))</f>
        <v>43205</v>
      </c>
      <c r="I19" s="4"/>
      <c r="J19" s="6">
        <f>IF(DAY(MaiDim1)=1,IF(AND(YEAR(MaiDim1+8)=AnnéeCalendrier,MONTH(MaiDim1+8)=5),MaiDim1+8,""),IF(AND(YEAR(MaiDim1+15)=AnnéeCalendrier,MONTH(MaiDim1+15)=5),MaiDim1+15,""))</f>
        <v>43234</v>
      </c>
      <c r="K19" s="5">
        <f>IF(DAY(MaiDim1)=1,IF(AND(YEAR(MaiDim1+9)=AnnéeCalendrier,MONTH(MaiDim1+9)=5),MaiDim1+9,""),IF(AND(YEAR(MaiDim1+16)=AnnéeCalendrier,MONTH(MaiDim1+16)=5),MaiDim1+16,""))</f>
        <v>43235</v>
      </c>
      <c r="L19" s="5">
        <f>IF(DAY(MaiDim1)=1,IF(AND(YEAR(MaiDim1+10)=AnnéeCalendrier,MONTH(MaiDim1+10)=5),MaiDim1+10,""),IF(AND(YEAR(MaiDim1+17)=AnnéeCalendrier,MONTH(MaiDim1+17)=5),MaiDim1+17,""))</f>
        <v>43236</v>
      </c>
      <c r="M19" s="5">
        <f>IF(DAY(MaiDim1)=1,IF(AND(YEAR(MaiDim1+11)=AnnéeCalendrier,MONTH(MaiDim1+11)=5),MaiDim1+11,""),IF(AND(YEAR(MaiDim1+18)=AnnéeCalendrier,MONTH(MaiDim1+18)=5),MaiDim1+18,""))</f>
        <v>43237</v>
      </c>
      <c r="N19" s="5">
        <f>IF(DAY(MaiDim1)=1,IF(AND(YEAR(MaiDim1+12)=AnnéeCalendrier,MONTH(MaiDim1+12)=5),MaiDim1+12,""),IF(AND(YEAR(MaiDim1+19)=AnnéeCalendrier,MONTH(MaiDim1+19)=5),MaiDim1+19,""))</f>
        <v>43238</v>
      </c>
      <c r="O19" s="5">
        <f>IF(DAY(MaiDim1)=1,IF(AND(YEAR(MaiDim1+13)=AnnéeCalendrier,MONTH(MaiDim1+13)=5),MaiDim1+13,""),IF(AND(YEAR(MaiDim1+20)=AnnéeCalendrier,MONTH(MaiDim1+20)=5),MaiDim1+20,""))</f>
        <v>43239</v>
      </c>
      <c r="P19" s="7">
        <f>IF(DAY(MaiDim1)=1,IF(AND(YEAR(MaiDim1+14)=AnnéeCalendrier,MONTH(MaiDim1+14)=5),MaiDim1+14,""),IF(AND(YEAR(MaiDim1+21)=AnnéeCalendrier,MONTH(MaiDim1+21)=5),MaiDim1+21,""))</f>
        <v>43240</v>
      </c>
      <c r="Q19" s="4"/>
      <c r="R19" s="6">
        <f>IF(DAY(JunDim1)=1,IF(AND(YEAR(JunDim1+8)=AnnéeCalendrier,MONTH(JunDim1+8)=6),JunDim1+8,""),IF(AND(YEAR(JunDim1+15)=AnnéeCalendrier,MONTH(JunDim1+15)=6),JunDim1+15,""))</f>
        <v>43262</v>
      </c>
      <c r="S19" s="5">
        <f>IF(DAY(JunDim1)=1,IF(AND(YEAR(JunDim1+9)=AnnéeCalendrier,MONTH(JunDim1+9)=6),JunDim1+9,""),IF(AND(YEAR(JunDim1+16)=AnnéeCalendrier,MONTH(JunDim1+16)=6),JunDim1+16,""))</f>
        <v>43263</v>
      </c>
      <c r="T19" s="5">
        <f>IF(DAY(JunDim1)=1,IF(AND(YEAR(JunDim1+10)=AnnéeCalendrier,MONTH(JunDim1+10)=6),JunDim1+10,""),IF(AND(YEAR(JunDim1+17)=AnnéeCalendrier,MONTH(JunDim1+17)=6),JunDim1+17,""))</f>
        <v>43264</v>
      </c>
      <c r="U19" s="5">
        <f>IF(DAY(JunDim1)=1,IF(AND(YEAR(JunDim1+11)=AnnéeCalendrier,MONTH(JunDim1+11)=6),JunDim1+11,""),IF(AND(YEAR(JunDim1+18)=AnnéeCalendrier,MONTH(JunDim1+18)=6),JunDim1+18,""))</f>
        <v>43265</v>
      </c>
      <c r="V19" s="5">
        <f>IF(DAY(JunDim1)=1,IF(AND(YEAR(JunDim1+12)=AnnéeCalendrier,MONTH(JunDim1+12)=6),JunDim1+12,""),IF(AND(YEAR(JunDim1+19)=AnnéeCalendrier,MONTH(JunDim1+19)=6),JunDim1+19,""))</f>
        <v>43266</v>
      </c>
      <c r="W19" s="5">
        <f>IF(DAY(JunDim1)=1,IF(AND(YEAR(JunDim1+13)=AnnéeCalendrier,MONTH(JunDim1+13)=6),JunDim1+13,""),IF(AND(YEAR(JunDim1+20)=AnnéeCalendrier,MONTH(JunDim1+20)=6),JunDim1+20,""))</f>
        <v>43267</v>
      </c>
      <c r="X19" s="7">
        <f>IF(DAY(JunDim1)=1,IF(AND(YEAR(JunDim1+14)=AnnéeCalendrier,MONTH(JunDim1+14)=6),JunDim1+14,""),IF(AND(YEAR(JunDim1+21)=AnnéeCalendrier,MONTH(JunDim1+21)=6),JunDim1+21,""))</f>
        <v>43268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43206</v>
      </c>
      <c r="C20" s="5">
        <f>IF(DAY(AvrDim1)=1,IF(AND(YEAR(AvrDim1+16)=AnnéeCalendrier,MONTH(AvrDim1+16)=4),AvrDim1+16,""),IF(AND(YEAR(AvrDim1+23)=AnnéeCalendrier,MONTH(AvrDim1+23)=4),AvrDim1+23,""))</f>
        <v>43207</v>
      </c>
      <c r="D20" s="5">
        <f>IF(DAY(AvrDim1)=1,IF(AND(YEAR(AvrDim1+17)=AnnéeCalendrier,MONTH(AvrDim1+17)=4),AvrDim1+17,""),IF(AND(YEAR(AvrDim1+24)=AnnéeCalendrier,MONTH(AvrDim1+24)=4),AvrDim1+24,""))</f>
        <v>43208</v>
      </c>
      <c r="E20" s="5">
        <f>IF(DAY(AvrDim1)=1,IF(AND(YEAR(AvrDim1+18)=AnnéeCalendrier,MONTH(AvrDim1+18)=4),AvrDim1+18,""),IF(AND(YEAR(AvrDim1+25)=AnnéeCalendrier,MONTH(AvrDim1+25)=4),AvrDim1+25,""))</f>
        <v>43209</v>
      </c>
      <c r="F20" s="5">
        <f>IF(DAY(AvrDim1)=1,IF(AND(YEAR(AvrDim1+19)=AnnéeCalendrier,MONTH(AvrDim1+19)=4),AvrDim1+19,""),IF(AND(YEAR(AvrDim1+26)=AnnéeCalendrier,MONTH(AvrDim1+26)=4),AvrDim1+26,""))</f>
        <v>43210</v>
      </c>
      <c r="G20" s="5">
        <f>IF(DAY(AvrDim1)=1,IF(AND(YEAR(AvrDim1+20)=AnnéeCalendrier,MONTH(AvrDim1+20)=4),AvrDim1+20,""),IF(AND(YEAR(AvrDim1+27)=AnnéeCalendrier,MONTH(AvrDim1+27)=4),AvrDim1+27,""))</f>
        <v>43211</v>
      </c>
      <c r="H20" s="7">
        <f>IF(DAY(AvrDim1)=1,IF(AND(YEAR(AvrDim1+21)=AnnéeCalendrier,MONTH(AvrDim1+21)=4),AvrDim1+21,""),IF(AND(YEAR(AvrDim1+28)=AnnéeCalendrier,MONTH(AvrDim1+28)=4),AvrDim1+28,""))</f>
        <v>43212</v>
      </c>
      <c r="I20" s="4"/>
      <c r="J20" s="6">
        <f>IF(DAY(MaiDim1)=1,IF(AND(YEAR(MaiDim1+15)=AnnéeCalendrier,MONTH(MaiDim1+15)=5),MaiDim1+15,""),IF(AND(YEAR(MaiDim1+22)=AnnéeCalendrier,MONTH(MaiDim1+22)=5),MaiDim1+22,""))</f>
        <v>43241</v>
      </c>
      <c r="K20" s="5">
        <f>IF(DAY(MaiDim1)=1,IF(AND(YEAR(MaiDim1+16)=AnnéeCalendrier,MONTH(MaiDim1+16)=5),MaiDim1+16,""),IF(AND(YEAR(MaiDim1+23)=AnnéeCalendrier,MONTH(MaiDim1+23)=5),MaiDim1+23,""))</f>
        <v>43242</v>
      </c>
      <c r="L20" s="5">
        <f>IF(DAY(MaiDim1)=1,IF(AND(YEAR(MaiDim1+17)=AnnéeCalendrier,MONTH(MaiDim1+17)=5),MaiDim1+17,""),IF(AND(YEAR(MaiDim1+24)=AnnéeCalendrier,MONTH(MaiDim1+24)=5),MaiDim1+24,""))</f>
        <v>43243</v>
      </c>
      <c r="M20" s="5">
        <f>IF(DAY(MaiDim1)=1,IF(AND(YEAR(MaiDim1+18)=AnnéeCalendrier,MONTH(MaiDim1+18)=5),MaiDim1+18,""),IF(AND(YEAR(MaiDim1+25)=AnnéeCalendrier,MONTH(MaiDim1+25)=5),MaiDim1+25,""))</f>
        <v>43244</v>
      </c>
      <c r="N20" s="5">
        <f>IF(DAY(MaiDim1)=1,IF(AND(YEAR(MaiDim1+19)=AnnéeCalendrier,MONTH(MaiDim1+19)=5),MaiDim1+19,""),IF(AND(YEAR(MaiDim1+26)=AnnéeCalendrier,MONTH(MaiDim1+26)=5),MaiDim1+26,""))</f>
        <v>43245</v>
      </c>
      <c r="O20" s="5">
        <f>IF(DAY(MaiDim1)=1,IF(AND(YEAR(MaiDim1+20)=AnnéeCalendrier,MONTH(MaiDim1+20)=5),MaiDim1+20,""),IF(AND(YEAR(MaiDim1+27)=AnnéeCalendrier,MONTH(MaiDim1+27)=5),MaiDim1+27,""))</f>
        <v>43246</v>
      </c>
      <c r="P20" s="7">
        <f>IF(DAY(MaiDim1)=1,IF(AND(YEAR(MaiDim1+21)=AnnéeCalendrier,MONTH(MaiDim1+21)=5),MaiDim1+21,""),IF(AND(YEAR(MaiDim1+28)=AnnéeCalendrier,MONTH(MaiDim1+28)=5),MaiDim1+28,""))</f>
        <v>43247</v>
      </c>
      <c r="Q20" s="4"/>
      <c r="R20" s="6">
        <f>IF(DAY(JunDim1)=1,IF(AND(YEAR(JunDim1+15)=AnnéeCalendrier,MONTH(JunDim1+15)=6),JunDim1+15,""),IF(AND(YEAR(JunDim1+22)=AnnéeCalendrier,MONTH(JunDim1+22)=6),JunDim1+22,""))</f>
        <v>43269</v>
      </c>
      <c r="S20" s="5">
        <f>IF(DAY(JunDim1)=1,IF(AND(YEAR(JunDim1+16)=AnnéeCalendrier,MONTH(JunDim1+16)=6),JunDim1+16,""),IF(AND(YEAR(JunDim1+23)=AnnéeCalendrier,MONTH(JunDim1+23)=6),JunDim1+23,""))</f>
        <v>43270</v>
      </c>
      <c r="T20" s="5">
        <f>IF(DAY(JunDim1)=1,IF(AND(YEAR(JunDim1+17)=AnnéeCalendrier,MONTH(JunDim1+17)=6),JunDim1+17,""),IF(AND(YEAR(JunDim1+24)=AnnéeCalendrier,MONTH(JunDim1+24)=6),JunDim1+24,""))</f>
        <v>43271</v>
      </c>
      <c r="U20" s="5">
        <f>IF(DAY(JunDim1)=1,IF(AND(YEAR(JunDim1+18)=AnnéeCalendrier,MONTH(JunDim1+18)=6),JunDim1+18,""),IF(AND(YEAR(JunDim1+25)=AnnéeCalendrier,MONTH(JunDim1+25)=6),JunDim1+25,""))</f>
        <v>43272</v>
      </c>
      <c r="V20" s="5">
        <f>IF(DAY(JunDim1)=1,IF(AND(YEAR(JunDim1+19)=AnnéeCalendrier,MONTH(JunDim1+19)=6),JunDim1+19,""),IF(AND(YEAR(JunDim1+26)=AnnéeCalendrier,MONTH(JunDim1+26)=6),JunDim1+26,""))</f>
        <v>43273</v>
      </c>
      <c r="W20" s="5">
        <f>IF(DAY(JunDim1)=1,IF(AND(YEAR(JunDim1+20)=AnnéeCalendrier,MONTH(JunDim1+20)=6),JunDim1+20,""),IF(AND(YEAR(JunDim1+27)=AnnéeCalendrier,MONTH(JunDim1+27)=6),JunDim1+27,""))</f>
        <v>43274</v>
      </c>
      <c r="X20" s="7">
        <f>IF(DAY(JunDim1)=1,IF(AND(YEAR(JunDim1+21)=AnnéeCalendrier,MONTH(JunDim1+21)=6),JunDim1+21,""),IF(AND(YEAR(JunDim1+28)=AnnéeCalendrier,MONTH(JunDim1+28)=6),JunDim1+28,""))</f>
        <v>43275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43213</v>
      </c>
      <c r="C21" s="5">
        <f>IF(DAY(AvrDim1)=1,IF(AND(YEAR(AvrDim1+23)=AnnéeCalendrier,MONTH(AvrDim1+23)=4),AvrDim1+23,""),IF(AND(YEAR(AvrDim1+30)=AnnéeCalendrier,MONTH(AvrDim1+30)=4),AvrDim1+30,""))</f>
        <v>43214</v>
      </c>
      <c r="D21" s="5">
        <f>IF(DAY(AvrDim1)=1,IF(AND(YEAR(AvrDim1+24)=AnnéeCalendrier,MONTH(AvrDim1+24)=4),AvrDim1+24,""),IF(AND(YEAR(AvrDim1+31)=AnnéeCalendrier,MONTH(AvrDim1+31)=4),AvrDim1+31,""))</f>
        <v>43215</v>
      </c>
      <c r="E21" s="5">
        <f>IF(DAY(AvrDim1)=1,IF(AND(YEAR(AvrDim1+25)=AnnéeCalendrier,MONTH(AvrDim1+25)=4),AvrDim1+25,""),IF(AND(YEAR(AvrDim1+32)=AnnéeCalendrier,MONTH(AvrDim1+32)=4),AvrDim1+32,""))</f>
        <v>43216</v>
      </c>
      <c r="F21" s="5">
        <f>IF(DAY(AvrDim1)=1,IF(AND(YEAR(AvrDim1+26)=AnnéeCalendrier,MONTH(AvrDim1+26)=4),AvrDim1+26,""),IF(AND(YEAR(AvrDim1+33)=AnnéeCalendrier,MONTH(AvrDim1+33)=4),AvrDim1+33,""))</f>
        <v>43217</v>
      </c>
      <c r="G21" s="5">
        <f>IF(DAY(AvrDim1)=1,IF(AND(YEAR(AvrDim1+27)=AnnéeCalendrier,MONTH(AvrDim1+27)=4),AvrDim1+27,""),IF(AND(YEAR(AvrDim1+34)=AnnéeCalendrier,MONTH(AvrDim1+34)=4),AvrDim1+34,""))</f>
        <v>43218</v>
      </c>
      <c r="H21" s="7">
        <f>IF(DAY(AvrDim1)=1,IF(AND(YEAR(AvrDim1+28)=AnnéeCalendrier,MONTH(AvrDim1+28)=4),AvrDim1+28,""),IF(AND(YEAR(AvrDim1+35)=AnnéeCalendrier,MONTH(AvrDim1+35)=4),AvrDim1+35,""))</f>
        <v>43219</v>
      </c>
      <c r="I21" s="4"/>
      <c r="J21" s="6">
        <f>IF(DAY(MaiDim1)=1,IF(AND(YEAR(MaiDim1+22)=AnnéeCalendrier,MONTH(MaiDim1+22)=5),MaiDim1+22,""),IF(AND(YEAR(MaiDim1+29)=AnnéeCalendrier,MONTH(MaiDim1+29)=5),MaiDim1+29,""))</f>
        <v>43248</v>
      </c>
      <c r="K21" s="5">
        <f>IF(DAY(MaiDim1)=1,IF(AND(YEAR(MaiDim1+23)=AnnéeCalendrier,MONTH(MaiDim1+23)=5),MaiDim1+23,""),IF(AND(YEAR(MaiDim1+30)=AnnéeCalendrier,MONTH(MaiDim1+30)=5),MaiDim1+30,""))</f>
        <v>43249</v>
      </c>
      <c r="L21" s="5">
        <f>IF(DAY(MaiDim1)=1,IF(AND(YEAR(MaiDim1+24)=AnnéeCalendrier,MONTH(MaiDim1+24)=5),MaiDim1+24,""),IF(AND(YEAR(MaiDim1+31)=AnnéeCalendrier,MONTH(MaiDim1+31)=5),MaiDim1+31,""))</f>
        <v>43250</v>
      </c>
      <c r="M21" s="5">
        <f>IF(DAY(MaiDim1)=1,IF(AND(YEAR(MaiDim1+25)=AnnéeCalendrier,MONTH(MaiDim1+25)=5),MaiDim1+25,""),IF(AND(YEAR(MaiDim1+32)=AnnéeCalendrier,MONTH(MaiDim1+32)=5),MaiDim1+32,""))</f>
        <v>43251</v>
      </c>
      <c r="N21" s="5" t="str">
        <f>IF(DAY(MaiDim1)=1,IF(AND(YEAR(MaiDim1+26)=AnnéeCalendrier,MONTH(MaiDim1+26)=5),MaiDim1+26,""),IF(AND(YEAR(MaiDim1+33)=AnnéeCalendrier,MONTH(MaiDim1+33)=5),MaiDim1+33,""))</f>
        <v/>
      </c>
      <c r="O21" s="5" t="str">
        <f>IF(DAY(MaiDim1)=1,IF(AND(YEAR(MaiDim1+27)=AnnéeCalendrier,MONTH(MaiDim1+27)=5),MaiDim1+27,""),IF(AND(YEAR(MaiDim1+34)=AnnéeCalendrier,MONTH(MaiDim1+34)=5),MaiDim1+34,""))</f>
        <v/>
      </c>
      <c r="P21" s="7" t="str">
        <f>IF(DAY(MaiDim1)=1,IF(AND(YEAR(MaiDim1+28)=AnnéeCalendrier,MONTH(MaiDim1+28)=5),MaiDim1+28,""),IF(AND(YEAR(MaiDim1+35)=AnnéeCalendrier,MONTH(MaiDim1+35)=5),MaiDim1+35,""))</f>
        <v/>
      </c>
      <c r="Q21" s="4"/>
      <c r="R21" s="6">
        <f>IF(DAY(JunDim1)=1,IF(AND(YEAR(JunDim1+22)=AnnéeCalendrier,MONTH(JunDim1+22)=6),JunDim1+22,""),IF(AND(YEAR(JunDim1+29)=AnnéeCalendrier,MONTH(JunDim1+29)=6),JunDim1+29,""))</f>
        <v>43276</v>
      </c>
      <c r="S21" s="5">
        <f>IF(DAY(JunDim1)=1,IF(AND(YEAR(JunDim1+23)=AnnéeCalendrier,MONTH(JunDim1+23)=6),JunDim1+23,""),IF(AND(YEAR(JunDim1+30)=AnnéeCalendrier,MONTH(JunDim1+30)=6),JunDim1+30,""))</f>
        <v>43277</v>
      </c>
      <c r="T21" s="5">
        <f>IF(DAY(JunDim1)=1,IF(AND(YEAR(JunDim1+24)=AnnéeCalendrier,MONTH(JunDim1+24)=6),JunDim1+24,""),IF(AND(YEAR(JunDim1+31)=AnnéeCalendrier,MONTH(JunDim1+31)=6),JunDim1+31,""))</f>
        <v>43278</v>
      </c>
      <c r="U21" s="5">
        <f>IF(DAY(JunDim1)=1,IF(AND(YEAR(JunDim1+25)=AnnéeCalendrier,MONTH(JunDim1+25)=6),JunDim1+25,""),IF(AND(YEAR(JunDim1+32)=AnnéeCalendrier,MONTH(JunDim1+32)=6),JunDim1+32,""))</f>
        <v>43279</v>
      </c>
      <c r="V21" s="5">
        <f>IF(DAY(JunDim1)=1,IF(AND(YEAR(JunDim1+26)=AnnéeCalendrier,MONTH(JunDim1+26)=6),JunDim1+26,""),IF(AND(YEAR(JunDim1+33)=AnnéeCalendrier,MONTH(JunDim1+33)=6),JunDim1+33,""))</f>
        <v>43280</v>
      </c>
      <c r="W21" s="5">
        <f>IF(DAY(JunDim1)=1,IF(AND(YEAR(JunDim1+27)=AnnéeCalendrier,MONTH(JunDim1+27)=6),JunDim1+27,""),IF(AND(YEAR(JunDim1+34)=AnnéeCalendrier,MONTH(JunDim1+34)=6),JunDim1+34,""))</f>
        <v>43281</v>
      </c>
      <c r="X21" s="7" t="str">
        <f>IF(DAY(JunDim1)=1,IF(AND(YEAR(JunDim1+28)=AnnéeCalendrier,MONTH(JunDim1+28)=6),JunDim1+28,""),IF(AND(YEAR(JunDim1+35)=AnnéeCalendrier,MONTH(JunDim1+35)=6),JunDim1+35,""))</f>
        <v/>
      </c>
    </row>
    <row r="22" spans="1:24" ht="36" customHeight="1" x14ac:dyDescent="0.25">
      <c r="B22" s="8">
        <f>IF(DAY(AvrDim1)=1,IF(AND(YEAR(AvrDim1+29)=AnnéeCalendrier,MONTH(AvrDim1+29)=4),AvrDim1+29,""),IF(AND(YEAR(AvrDim1+36)=AnnéeCalendrier,MONTH(AvrDim1+36)=4),AvrDim1+36,""))</f>
        <v>43220</v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35" t="s">
        <v>4</v>
      </c>
      <c r="C24" s="35"/>
      <c r="D24" s="35"/>
      <c r="E24" s="35"/>
      <c r="F24" s="35"/>
      <c r="G24" s="35"/>
      <c r="H24" s="35"/>
      <c r="J24" s="35" t="s">
        <v>14</v>
      </c>
      <c r="K24" s="35"/>
      <c r="L24" s="35"/>
      <c r="M24" s="35"/>
      <c r="N24" s="35"/>
      <c r="O24" s="35"/>
      <c r="P24" s="35"/>
      <c r="R24" s="35" t="s">
        <v>18</v>
      </c>
      <c r="S24" s="35"/>
      <c r="T24" s="35"/>
      <c r="U24" s="35"/>
      <c r="V24" s="35"/>
      <c r="W24" s="35"/>
      <c r="X24" s="35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 t="str">
        <f>IF(DAY(JulDim1)=1,"",IF(AND(YEAR(JulDim1+2)=AnnéeCalendrier,MONTH(JulDim1+2)=7),JulDim1+2,""))</f>
        <v/>
      </c>
      <c r="D26" s="5" t="str">
        <f>IF(DAY(JulDim1)=1,"",IF(AND(YEAR(JulDim1+3)=AnnéeCalendrier,MONTH(JulDim1+3)=7),JulDim1+3,""))</f>
        <v/>
      </c>
      <c r="E26" s="5" t="str">
        <f>IF(DAY(JulDim1)=1,"",IF(AND(YEAR(JulDim1+4)=AnnéeCalendrier,MONTH(JulDim1+4)=7),JulDim1+4,""))</f>
        <v/>
      </c>
      <c r="F26" s="5" t="str">
        <f>IF(DAY(JulDim1)=1,"",IF(AND(YEAR(JulDim1+5)=AnnéeCalendrier,MONTH(JulDim1+5)=7),JulDim1+5,""))</f>
        <v/>
      </c>
      <c r="G26" s="5" t="str">
        <f>IF(DAY(JulDim1)=1,"",IF(AND(YEAR(JulDim1+6)=AnnéeCalendrier,MONTH(JulDim1+6)=7),JulDim1+6,""))</f>
        <v/>
      </c>
      <c r="H26" s="7">
        <f>IF(DAY(JulDim1)=1,IF(AND(YEAR(JulDim1)=AnnéeCalendrier,MONTH(JulDim1)=7),JulDim1,""),IF(AND(YEAR(JulDim1+7)=AnnéeCalendrier,MONTH(JulDim1+7)=7),JulDim1+7,""))</f>
        <v>43282</v>
      </c>
      <c r="J26" s="6" t="str">
        <f>IF(DAY(AouDim1)=1,"",IF(AND(YEAR(AouDim1+1)=AnnéeCalendrier,MONTH(AouDim1+1)=8),AouDim1+1,""))</f>
        <v/>
      </c>
      <c r="K26" s="5" t="str">
        <f>IF(DAY(AouDim1)=1,"",IF(AND(YEAR(AouDim1+2)=AnnéeCalendrier,MONTH(AouDim1+2)=8),AouDim1+2,""))</f>
        <v/>
      </c>
      <c r="L26" s="5">
        <f>IF(DAY(AouDim1)=1,"",IF(AND(YEAR(AouDim1+3)=AnnéeCalendrier,MONTH(AouDim1+3)=8),AouDim1+3,""))</f>
        <v>43313</v>
      </c>
      <c r="M26" s="5">
        <f>IF(DAY(AouDim1)=1,"",IF(AND(YEAR(AouDim1+4)=AnnéeCalendrier,MONTH(AouDim1+4)=8),AouDim1+4,""))</f>
        <v>43314</v>
      </c>
      <c r="N26" s="5">
        <f>IF(DAY(AouDim1)=1,"",IF(AND(YEAR(AouDim1+5)=AnnéeCalendrier,MONTH(AouDim1+5)=8),AouDim1+5,""))</f>
        <v>43315</v>
      </c>
      <c r="O26" s="5">
        <f>IF(DAY(AouDim1)=1,"",IF(AND(YEAR(AouDim1+6)=AnnéeCalendrier,MONTH(AouDim1+6)=8),AouDim1+6,""))</f>
        <v>43316</v>
      </c>
      <c r="P26" s="7">
        <f>IF(DAY(AouDim1)=1,IF(AND(YEAR(AouDim1)=AnnéeCalendrier,MONTH(AouDim1)=8),AouDim1,""),IF(AND(YEAR(AouDim1+7)=AnnéeCalendrier,MONTH(AouDim1+7)=8),AouDim1+7,""))</f>
        <v>43317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 t="str">
        <f>IF(DAY(SepDim1)=1,"",IF(AND(YEAR(SepDim1+3)=AnnéeCalendrier,MONTH(SepDim1+3)=9),SepDim1+3,""))</f>
        <v/>
      </c>
      <c r="U26" s="5" t="str">
        <f>IF(DAY(SepDim1)=1,"",IF(AND(YEAR(SepDim1+4)=AnnéeCalendrier,MONTH(SepDim1+4)=9),SepDim1+4,""))</f>
        <v/>
      </c>
      <c r="V26" s="5" t="str">
        <f>IF(DAY(SepDim1)=1,"",IF(AND(YEAR(SepDim1+5)=AnnéeCalendrier,MONTH(SepDim1+5)=9),SepDim1+5,""))</f>
        <v/>
      </c>
      <c r="W26" s="5">
        <f>IF(DAY(SepDim1)=1,"",IF(AND(YEAR(SepDim1+6)=AnnéeCalendrier,MONTH(SepDim1+6)=9),SepDim1+6,""))</f>
        <v>43344</v>
      </c>
      <c r="X26" s="7">
        <f>IF(DAY(SepDim1)=1,IF(AND(YEAR(SepDim1)=AnnéeCalendrier,MONTH(SepDim1)=9),SepDim1,""),IF(AND(YEAR(SepDim1+7)=AnnéeCalendrier,MONTH(SepDim1+7)=9),SepDim1+7,""))</f>
        <v>43345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43283</v>
      </c>
      <c r="C27" s="5">
        <f>IF(DAY(JulDim1)=1,IF(AND(YEAR(JulDim1+2)=AnnéeCalendrier,MONTH(JulDim1+2)=7),JulDim1+2,""),IF(AND(YEAR(JulDim1+9)=AnnéeCalendrier,MONTH(JulDim1+9)=7),JulDim1+9,""))</f>
        <v>43284</v>
      </c>
      <c r="D27" s="5">
        <f>IF(DAY(JulDim1)=1,IF(AND(YEAR(JulDim1+3)=AnnéeCalendrier,MONTH(JulDim1+3)=7),JulDim1+3,""),IF(AND(YEAR(JulDim1+10)=AnnéeCalendrier,MONTH(JulDim1+10)=7),JulDim1+10,""))</f>
        <v>43285</v>
      </c>
      <c r="E27" s="5">
        <f>IF(DAY(JulDim1)=1,IF(AND(YEAR(JulDim1+4)=AnnéeCalendrier,MONTH(JulDim1+4)=7),JulDim1+4,""),IF(AND(YEAR(JulDim1+11)=AnnéeCalendrier,MONTH(JulDim1+11)=7),JulDim1+11,""))</f>
        <v>43286</v>
      </c>
      <c r="F27" s="5">
        <f>IF(DAY(JulDim1)=1,IF(AND(YEAR(JulDim1+5)=AnnéeCalendrier,MONTH(JulDim1+5)=7),JulDim1+5,""),IF(AND(YEAR(JulDim1+12)=AnnéeCalendrier,MONTH(JulDim1+12)=7),JulDim1+12,""))</f>
        <v>43287</v>
      </c>
      <c r="G27" s="5">
        <f>IF(DAY(JulDim1)=1,IF(AND(YEAR(JulDim1+6)=AnnéeCalendrier,MONTH(JulDim1+6)=7),JulDim1+6,""),IF(AND(YEAR(JulDim1+13)=AnnéeCalendrier,MONTH(JulDim1+13)=7),JulDim1+13,""))</f>
        <v>43288</v>
      </c>
      <c r="H27" s="7">
        <f>IF(DAY(JulDim1)=1,IF(AND(YEAR(JulDim1+7)=AnnéeCalendrier,MONTH(JulDim1+7)=7),JulDim1+7,""),IF(AND(YEAR(JulDim1+14)=AnnéeCalendrier,MONTH(JulDim1+14)=7),JulDim1+14,""))</f>
        <v>43289</v>
      </c>
      <c r="J27" s="6">
        <f>IF(DAY(AouDim1)=1,IF(AND(YEAR(AouDim1+1)=AnnéeCalendrier,MONTH(AouDim1+1)=8),AouDim1+1,""),IF(AND(YEAR(AouDim1+8)=AnnéeCalendrier,MONTH(AouDim1+8)=8),AouDim1+8,""))</f>
        <v>43318</v>
      </c>
      <c r="K27" s="5">
        <f>IF(DAY(AouDim1)=1,IF(AND(YEAR(AouDim1+2)=AnnéeCalendrier,MONTH(AouDim1+2)=8),AouDim1+2,""),IF(AND(YEAR(AouDim1+9)=AnnéeCalendrier,MONTH(AouDim1+9)=8),AouDim1+9,""))</f>
        <v>43319</v>
      </c>
      <c r="L27" s="5">
        <f>IF(DAY(AouDim1)=1,IF(AND(YEAR(AouDim1+3)=AnnéeCalendrier,MONTH(AouDim1+3)=8),AouDim1+3,""),IF(AND(YEAR(AouDim1+10)=AnnéeCalendrier,MONTH(AouDim1+10)=8),AouDim1+10,""))</f>
        <v>43320</v>
      </c>
      <c r="M27" s="5">
        <f>IF(DAY(AouDim1)=1,IF(AND(YEAR(AouDim1+4)=AnnéeCalendrier,MONTH(AouDim1+4)=8),AouDim1+4,""),IF(AND(YEAR(AouDim1+11)=AnnéeCalendrier,MONTH(AouDim1+11)=8),AouDim1+11,""))</f>
        <v>43321</v>
      </c>
      <c r="N27" s="5">
        <f>IF(DAY(AouDim1)=1,IF(AND(YEAR(AouDim1+5)=AnnéeCalendrier,MONTH(AouDim1+5)=8),AouDim1+5,""),IF(AND(YEAR(AouDim1+12)=AnnéeCalendrier,MONTH(AouDim1+12)=8),AouDim1+12,""))</f>
        <v>43322</v>
      </c>
      <c r="O27" s="5">
        <f>IF(DAY(AouDim1)=1,IF(AND(YEAR(AouDim1+6)=AnnéeCalendrier,MONTH(AouDim1+6)=8),AouDim1+6,""),IF(AND(YEAR(AouDim1+13)=AnnéeCalendrier,MONTH(AouDim1+13)=8),AouDim1+13,""))</f>
        <v>43323</v>
      </c>
      <c r="P27" s="7">
        <f>IF(DAY(AouDim1)=1,IF(AND(YEAR(AouDim1+7)=AnnéeCalendrier,MONTH(AouDim1+7)=8),AouDim1+7,""),IF(AND(YEAR(AouDim1+14)=AnnéeCalendrier,MONTH(AouDim1+14)=8),AouDim1+14,""))</f>
        <v>43324</v>
      </c>
      <c r="Q27" s="1"/>
      <c r="R27" s="6">
        <f>IF(DAY(SepDim1)=1,IF(AND(YEAR(SepDim1+1)=AnnéeCalendrier,MONTH(SepDim1+1)=9),SepDim1+1,""),IF(AND(YEAR(SepDim1+8)=AnnéeCalendrier,MONTH(SepDim1+8)=9),SepDim1+8,""))</f>
        <v>43346</v>
      </c>
      <c r="S27" s="5">
        <f>IF(DAY(SepDim1)=1,IF(AND(YEAR(SepDim1+2)=AnnéeCalendrier,MONTH(SepDim1+2)=9),SepDim1+2,""),IF(AND(YEAR(SepDim1+9)=AnnéeCalendrier,MONTH(SepDim1+9)=9),SepDim1+9,""))</f>
        <v>43347</v>
      </c>
      <c r="T27" s="5">
        <f>IF(DAY(SepDim1)=1,IF(AND(YEAR(SepDim1+3)=AnnéeCalendrier,MONTH(SepDim1+3)=9),SepDim1+3,""),IF(AND(YEAR(SepDim1+10)=AnnéeCalendrier,MONTH(SepDim1+10)=9),SepDim1+10,""))</f>
        <v>43348</v>
      </c>
      <c r="U27" s="5">
        <f>IF(DAY(SepDim1)=1,IF(AND(YEAR(SepDim1+4)=AnnéeCalendrier,MONTH(SepDim1+4)=9),SepDim1+4,""),IF(AND(YEAR(SepDim1+11)=AnnéeCalendrier,MONTH(SepDim1+11)=9),SepDim1+11,""))</f>
        <v>43349</v>
      </c>
      <c r="V27" s="5">
        <f>IF(DAY(SepDim1)=1,IF(AND(YEAR(SepDim1+5)=AnnéeCalendrier,MONTH(SepDim1+5)=9),SepDim1+5,""),IF(AND(YEAR(SepDim1+12)=AnnéeCalendrier,MONTH(SepDim1+12)=9),SepDim1+12,""))</f>
        <v>43350</v>
      </c>
      <c r="W27" s="5">
        <f>IF(DAY(SepDim1)=1,IF(AND(YEAR(SepDim1+6)=AnnéeCalendrier,MONTH(SepDim1+6)=9),SepDim1+6,""),IF(AND(YEAR(SepDim1+13)=AnnéeCalendrier,MONTH(SepDim1+13)=9),SepDim1+13,""))</f>
        <v>43351</v>
      </c>
      <c r="X27" s="7">
        <f>IF(DAY(SepDim1)=1,IF(AND(YEAR(SepDim1+7)=AnnéeCalendrier,MONTH(SepDim1+7)=9),SepDim1+7,""),IF(AND(YEAR(SepDim1+14)=AnnéeCalendrier,MONTH(SepDim1+14)=9),SepDim1+14,""))</f>
        <v>43352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43290</v>
      </c>
      <c r="C28" s="5">
        <f>IF(DAY(JulDim1)=1,IF(AND(YEAR(JulDim1+9)=AnnéeCalendrier,MONTH(JulDim1+9)=7),JulDim1+9,""),IF(AND(YEAR(JulDim1+16)=AnnéeCalendrier,MONTH(JulDim1+16)=7),JulDim1+16,""))</f>
        <v>43291</v>
      </c>
      <c r="D28" s="5">
        <f>IF(DAY(JulDim1)=1,IF(AND(YEAR(JulDim1+10)=AnnéeCalendrier,MONTH(JulDim1+10)=7),JulDim1+10,""),IF(AND(YEAR(JulDim1+17)=AnnéeCalendrier,MONTH(JulDim1+17)=7),JulDim1+17,""))</f>
        <v>43292</v>
      </c>
      <c r="E28" s="5">
        <f>IF(DAY(JulDim1)=1,IF(AND(YEAR(JulDim1+11)=AnnéeCalendrier,MONTH(JulDim1+11)=7),JulDim1+11,""),IF(AND(YEAR(JulDim1+18)=AnnéeCalendrier,MONTH(JulDim1+18)=7),JulDim1+18,""))</f>
        <v>43293</v>
      </c>
      <c r="F28" s="5">
        <f>IF(DAY(JulDim1)=1,IF(AND(YEAR(JulDim1+12)=AnnéeCalendrier,MONTH(JulDim1+12)=7),JulDim1+12,""),IF(AND(YEAR(JulDim1+19)=AnnéeCalendrier,MONTH(JulDim1+19)=7),JulDim1+19,""))</f>
        <v>43294</v>
      </c>
      <c r="G28" s="5">
        <f>IF(DAY(JulDim1)=1,IF(AND(YEAR(JulDim1+13)=AnnéeCalendrier,MONTH(JulDim1+13)=7),JulDim1+13,""),IF(AND(YEAR(JulDim1+20)=AnnéeCalendrier,MONTH(JulDim1+20)=7),JulDim1+20,""))</f>
        <v>43295</v>
      </c>
      <c r="H28" s="7">
        <f>IF(DAY(JulDim1)=1,IF(AND(YEAR(JulDim1+14)=AnnéeCalendrier,MONTH(JulDim1+14)=7),JulDim1+14,""),IF(AND(YEAR(JulDim1+21)=AnnéeCalendrier,MONTH(JulDim1+21)=7),JulDim1+21,""))</f>
        <v>43296</v>
      </c>
      <c r="J28" s="6">
        <f>IF(DAY(AouDim1)=1,IF(AND(YEAR(AouDim1+8)=AnnéeCalendrier,MONTH(AouDim1+8)=8),AouDim1+8,""),IF(AND(YEAR(AouDim1+15)=AnnéeCalendrier,MONTH(AouDim1+15)=8),AouDim1+15,""))</f>
        <v>43325</v>
      </c>
      <c r="K28" s="5">
        <f>IF(DAY(AouDim1)=1,IF(AND(YEAR(AouDim1+9)=AnnéeCalendrier,MONTH(AouDim1+9)=8),AouDim1+9,""),IF(AND(YEAR(AouDim1+16)=AnnéeCalendrier,MONTH(AouDim1+16)=8),AouDim1+16,""))</f>
        <v>43326</v>
      </c>
      <c r="L28" s="5">
        <f>IF(DAY(AouDim1)=1,IF(AND(YEAR(AouDim1+10)=AnnéeCalendrier,MONTH(AouDim1+10)=8),AouDim1+10,""),IF(AND(YEAR(AouDim1+17)=AnnéeCalendrier,MONTH(AouDim1+17)=8),AouDim1+17,""))</f>
        <v>43327</v>
      </c>
      <c r="M28" s="5">
        <f>IF(DAY(AouDim1)=1,IF(AND(YEAR(AouDim1+11)=AnnéeCalendrier,MONTH(AouDim1+11)=8),AouDim1+11,""),IF(AND(YEAR(AouDim1+18)=AnnéeCalendrier,MONTH(AouDim1+18)=8),AouDim1+18,""))</f>
        <v>43328</v>
      </c>
      <c r="N28" s="5">
        <f>IF(DAY(AouDim1)=1,IF(AND(YEAR(AouDim1+12)=AnnéeCalendrier,MONTH(AouDim1+12)=8),AouDim1+12,""),IF(AND(YEAR(AouDim1+19)=AnnéeCalendrier,MONTH(AouDim1+19)=8),AouDim1+19,""))</f>
        <v>43329</v>
      </c>
      <c r="O28" s="5">
        <f>IF(DAY(AouDim1)=1,IF(AND(YEAR(AouDim1+13)=AnnéeCalendrier,MONTH(AouDim1+13)=8),AouDim1+13,""),IF(AND(YEAR(AouDim1+20)=AnnéeCalendrier,MONTH(AouDim1+20)=8),AouDim1+20,""))</f>
        <v>43330</v>
      </c>
      <c r="P28" s="7">
        <f>IF(DAY(AouDim1)=1,IF(AND(YEAR(AouDim1+14)=AnnéeCalendrier,MONTH(AouDim1+14)=8),AouDim1+14,""),IF(AND(YEAR(AouDim1+21)=AnnéeCalendrier,MONTH(AouDim1+21)=8),AouDim1+21,""))</f>
        <v>43331</v>
      </c>
      <c r="Q28" s="1"/>
      <c r="R28" s="6">
        <f>IF(DAY(SepDim1)=1,IF(AND(YEAR(SepDim1+8)=AnnéeCalendrier,MONTH(SepDim1+8)=9),SepDim1+8,""),IF(AND(YEAR(SepDim1+15)=AnnéeCalendrier,MONTH(SepDim1+15)=9),SepDim1+15,""))</f>
        <v>43353</v>
      </c>
      <c r="S28" s="5">
        <f>IF(DAY(SepDim1)=1,IF(AND(YEAR(SepDim1+9)=AnnéeCalendrier,MONTH(SepDim1+9)=9),SepDim1+9,""),IF(AND(YEAR(SepDim1+16)=AnnéeCalendrier,MONTH(SepDim1+16)=9),SepDim1+16,""))</f>
        <v>43354</v>
      </c>
      <c r="T28" s="5">
        <f>IF(DAY(SepDim1)=1,IF(AND(YEAR(SepDim1+10)=AnnéeCalendrier,MONTH(SepDim1+10)=9),SepDim1+10,""),IF(AND(YEAR(SepDim1+17)=AnnéeCalendrier,MONTH(SepDim1+17)=9),SepDim1+17,""))</f>
        <v>43355</v>
      </c>
      <c r="U28" s="5">
        <f>IF(DAY(SepDim1)=1,IF(AND(YEAR(SepDim1+11)=AnnéeCalendrier,MONTH(SepDim1+11)=9),SepDim1+11,""),IF(AND(YEAR(SepDim1+18)=AnnéeCalendrier,MONTH(SepDim1+18)=9),SepDim1+18,""))</f>
        <v>43356</v>
      </c>
      <c r="V28" s="5">
        <f>IF(DAY(SepDim1)=1,IF(AND(YEAR(SepDim1+12)=AnnéeCalendrier,MONTH(SepDim1+12)=9),SepDim1+12,""),IF(AND(YEAR(SepDim1+19)=AnnéeCalendrier,MONTH(SepDim1+19)=9),SepDim1+19,""))</f>
        <v>43357</v>
      </c>
      <c r="W28" s="5">
        <f>IF(DAY(SepDim1)=1,IF(AND(YEAR(SepDim1+13)=AnnéeCalendrier,MONTH(SepDim1+13)=9),SepDim1+13,""),IF(AND(YEAR(SepDim1+20)=AnnéeCalendrier,MONTH(SepDim1+20)=9),SepDim1+20,""))</f>
        <v>43358</v>
      </c>
      <c r="X28" s="7">
        <f>IF(DAY(SepDim1)=1,IF(AND(YEAR(SepDim1+14)=AnnéeCalendrier,MONTH(SepDim1+14)=9),SepDim1+14,""),IF(AND(YEAR(SepDim1+21)=AnnéeCalendrier,MONTH(SepDim1+21)=9),SepDim1+21,""))</f>
        <v>43359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43297</v>
      </c>
      <c r="C29" s="5">
        <f>IF(DAY(JulDim1)=1,IF(AND(YEAR(JulDim1+16)=AnnéeCalendrier,MONTH(JulDim1+16)=7),JulDim1+16,""),IF(AND(YEAR(JulDim1+23)=AnnéeCalendrier,MONTH(JulDim1+23)=7),JulDim1+23,""))</f>
        <v>43298</v>
      </c>
      <c r="D29" s="5">
        <f>IF(DAY(JulDim1)=1,IF(AND(YEAR(JulDim1+17)=AnnéeCalendrier,MONTH(JulDim1+17)=7),JulDim1+17,""),IF(AND(YEAR(JulDim1+24)=AnnéeCalendrier,MONTH(JulDim1+24)=7),JulDim1+24,""))</f>
        <v>43299</v>
      </c>
      <c r="E29" s="5">
        <f>IF(DAY(JulDim1)=1,IF(AND(YEAR(JulDim1+18)=AnnéeCalendrier,MONTH(JulDim1+18)=7),JulDim1+18,""),IF(AND(YEAR(JulDim1+25)=AnnéeCalendrier,MONTH(JulDim1+25)=7),JulDim1+25,""))</f>
        <v>43300</v>
      </c>
      <c r="F29" s="5">
        <f>IF(DAY(JulDim1)=1,IF(AND(YEAR(JulDim1+19)=AnnéeCalendrier,MONTH(JulDim1+19)=7),JulDim1+19,""),IF(AND(YEAR(JulDim1+26)=AnnéeCalendrier,MONTH(JulDim1+26)=7),JulDim1+26,""))</f>
        <v>43301</v>
      </c>
      <c r="G29" s="5">
        <f>IF(DAY(JulDim1)=1,IF(AND(YEAR(JulDim1+20)=AnnéeCalendrier,MONTH(JulDim1+20)=7),JulDim1+20,""),IF(AND(YEAR(JulDim1+27)=AnnéeCalendrier,MONTH(JulDim1+27)=7),JulDim1+27,""))</f>
        <v>43302</v>
      </c>
      <c r="H29" s="7">
        <f>IF(DAY(JulDim1)=1,IF(AND(YEAR(JulDim1+21)=AnnéeCalendrier,MONTH(JulDim1+21)=7),JulDim1+21,""),IF(AND(YEAR(JulDim1+28)=AnnéeCalendrier,MONTH(JulDim1+28)=7),JulDim1+28,""))</f>
        <v>43303</v>
      </c>
      <c r="J29" s="6">
        <f>IF(DAY(AouDim1)=1,IF(AND(YEAR(AouDim1+15)=AnnéeCalendrier,MONTH(AouDim1+15)=8),AouDim1+15,""),IF(AND(YEAR(AouDim1+22)=AnnéeCalendrier,MONTH(AouDim1+22)=8),AouDim1+22,""))</f>
        <v>43332</v>
      </c>
      <c r="K29" s="5">
        <f>IF(DAY(AouDim1)=1,IF(AND(YEAR(AouDim1+16)=AnnéeCalendrier,MONTH(AouDim1+16)=8),AouDim1+16,""),IF(AND(YEAR(AouDim1+23)=AnnéeCalendrier,MONTH(AouDim1+23)=8),AouDim1+23,""))</f>
        <v>43333</v>
      </c>
      <c r="L29" s="5">
        <f>IF(DAY(AouDim1)=1,IF(AND(YEAR(AouDim1+17)=AnnéeCalendrier,MONTH(AouDim1+17)=8),AouDim1+17,""),IF(AND(YEAR(AouDim1+24)=AnnéeCalendrier,MONTH(AouDim1+24)=8),AouDim1+24,""))</f>
        <v>43334</v>
      </c>
      <c r="M29" s="5">
        <f>IF(DAY(AouDim1)=1,IF(AND(YEAR(AouDim1+18)=AnnéeCalendrier,MONTH(AouDim1+18)=8),AouDim1+18,""),IF(AND(YEAR(AouDim1+25)=AnnéeCalendrier,MONTH(AouDim1+25)=8),AouDim1+25,""))</f>
        <v>43335</v>
      </c>
      <c r="N29" s="5">
        <f>IF(DAY(AouDim1)=1,IF(AND(YEAR(AouDim1+19)=AnnéeCalendrier,MONTH(AouDim1+19)=8),AouDim1+19,""),IF(AND(YEAR(AouDim1+26)=AnnéeCalendrier,MONTH(AouDim1+26)=8),AouDim1+26,""))</f>
        <v>43336</v>
      </c>
      <c r="O29" s="5">
        <f>IF(DAY(AouDim1)=1,IF(AND(YEAR(AouDim1+20)=AnnéeCalendrier,MONTH(AouDim1+20)=8),AouDim1+20,""),IF(AND(YEAR(AouDim1+27)=AnnéeCalendrier,MONTH(AouDim1+27)=8),AouDim1+27,""))</f>
        <v>43337</v>
      </c>
      <c r="P29" s="7">
        <f>IF(DAY(AouDim1)=1,IF(AND(YEAR(AouDim1+21)=AnnéeCalendrier,MONTH(AouDim1+21)=8),AouDim1+21,""),IF(AND(YEAR(AouDim1+28)=AnnéeCalendrier,MONTH(AouDim1+28)=8),AouDim1+28,""))</f>
        <v>43338</v>
      </c>
      <c r="Q29" s="1"/>
      <c r="R29" s="6">
        <f>IF(DAY(SepDim1)=1,IF(AND(YEAR(SepDim1+15)=AnnéeCalendrier,MONTH(SepDim1+15)=9),SepDim1+15,""),IF(AND(YEAR(SepDim1+22)=AnnéeCalendrier,MONTH(SepDim1+22)=9),SepDim1+22,""))</f>
        <v>43360</v>
      </c>
      <c r="S29" s="5">
        <f>IF(DAY(SepDim1)=1,IF(AND(YEAR(SepDim1+16)=AnnéeCalendrier,MONTH(SepDim1+16)=9),SepDim1+16,""),IF(AND(YEAR(SepDim1+23)=AnnéeCalendrier,MONTH(SepDim1+23)=9),SepDim1+23,""))</f>
        <v>43361</v>
      </c>
      <c r="T29" s="5">
        <f>IF(DAY(SepDim1)=1,IF(AND(YEAR(SepDim1+17)=AnnéeCalendrier,MONTH(SepDim1+17)=9),SepDim1+17,""),IF(AND(YEAR(SepDim1+24)=AnnéeCalendrier,MONTH(SepDim1+24)=9),SepDim1+24,""))</f>
        <v>43362</v>
      </c>
      <c r="U29" s="5">
        <f>IF(DAY(SepDim1)=1,IF(AND(YEAR(SepDim1+18)=AnnéeCalendrier,MONTH(SepDim1+18)=9),SepDim1+18,""),IF(AND(YEAR(SepDim1+25)=AnnéeCalendrier,MONTH(SepDim1+25)=9),SepDim1+25,""))</f>
        <v>43363</v>
      </c>
      <c r="V29" s="5">
        <f>IF(DAY(SepDim1)=1,IF(AND(YEAR(SepDim1+19)=AnnéeCalendrier,MONTH(SepDim1+19)=9),SepDim1+19,""),IF(AND(YEAR(SepDim1+26)=AnnéeCalendrier,MONTH(SepDim1+26)=9),SepDim1+26,""))</f>
        <v>43364</v>
      </c>
      <c r="W29" s="5">
        <f>IF(DAY(SepDim1)=1,IF(AND(YEAR(SepDim1+20)=AnnéeCalendrier,MONTH(SepDim1+20)=9),SepDim1+20,""),IF(AND(YEAR(SepDim1+27)=AnnéeCalendrier,MONTH(SepDim1+27)=9),SepDim1+27,""))</f>
        <v>43365</v>
      </c>
      <c r="X29" s="7">
        <f>IF(DAY(SepDim1)=1,IF(AND(YEAR(SepDim1+21)=AnnéeCalendrier,MONTH(SepDim1+21)=9),SepDim1+21,""),IF(AND(YEAR(SepDim1+28)=AnnéeCalendrier,MONTH(SepDim1+28)=9),SepDim1+28,""))</f>
        <v>43366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43304</v>
      </c>
      <c r="C30" s="5">
        <f>IF(DAY(JulDim1)=1,IF(AND(YEAR(JulDim1+23)=AnnéeCalendrier,MONTH(JulDim1+23)=7),JulDim1+23,""),IF(AND(YEAR(JulDim1+30)=AnnéeCalendrier,MONTH(JulDim1+30)=7),JulDim1+30,""))</f>
        <v>43305</v>
      </c>
      <c r="D30" s="5">
        <f>IF(DAY(JulDim1)=1,IF(AND(YEAR(JulDim1+24)=AnnéeCalendrier,MONTH(JulDim1+24)=7),JulDim1+24,""),IF(AND(YEAR(JulDim1+31)=AnnéeCalendrier,MONTH(JulDim1+31)=7),JulDim1+31,""))</f>
        <v>43306</v>
      </c>
      <c r="E30" s="5">
        <f>IF(DAY(JulDim1)=1,IF(AND(YEAR(JulDim1+25)=AnnéeCalendrier,MONTH(JulDim1+25)=7),JulDim1+25,""),IF(AND(YEAR(JulDim1+32)=AnnéeCalendrier,MONTH(JulDim1+32)=7),JulDim1+32,""))</f>
        <v>43307</v>
      </c>
      <c r="F30" s="5">
        <f>IF(DAY(JulDim1)=1,IF(AND(YEAR(JulDim1+26)=AnnéeCalendrier,MONTH(JulDim1+26)=7),JulDim1+26,""),IF(AND(YEAR(JulDim1+33)=AnnéeCalendrier,MONTH(JulDim1+33)=7),JulDim1+33,""))</f>
        <v>43308</v>
      </c>
      <c r="G30" s="5">
        <f>IF(DAY(JulDim1)=1,IF(AND(YEAR(JulDim1+27)=AnnéeCalendrier,MONTH(JulDim1+27)=7),JulDim1+27,""),IF(AND(YEAR(JulDim1+34)=AnnéeCalendrier,MONTH(JulDim1+34)=7),JulDim1+34,""))</f>
        <v>43309</v>
      </c>
      <c r="H30" s="7">
        <f>IF(DAY(JulDim1)=1,IF(AND(YEAR(JulDim1+28)=AnnéeCalendrier,MONTH(JulDim1+28)=7),JulDim1+28,""),IF(AND(YEAR(JulDim1+35)=AnnéeCalendrier,MONTH(JulDim1+35)=7),JulDim1+35,""))</f>
        <v>43310</v>
      </c>
      <c r="J30" s="6">
        <f>IF(DAY(AouDim1)=1,IF(AND(YEAR(AouDim1+22)=AnnéeCalendrier,MONTH(AouDim1+22)=8),AouDim1+22,""),IF(AND(YEAR(AouDim1+29)=AnnéeCalendrier,MONTH(AouDim1+29)=8),AouDim1+29,""))</f>
        <v>43339</v>
      </c>
      <c r="K30" s="5">
        <f>IF(DAY(AouDim1)=1,IF(AND(YEAR(AouDim1+23)=AnnéeCalendrier,MONTH(AouDim1+23)=8),AouDim1+23,""),IF(AND(YEAR(AouDim1+30)=AnnéeCalendrier,MONTH(AouDim1+30)=8),AouDim1+30,""))</f>
        <v>43340</v>
      </c>
      <c r="L30" s="5">
        <f>IF(DAY(AouDim1)=1,IF(AND(YEAR(AouDim1+24)=AnnéeCalendrier,MONTH(AouDim1+24)=8),AouDim1+24,""),IF(AND(YEAR(AouDim1+31)=AnnéeCalendrier,MONTH(AouDim1+31)=8),AouDim1+31,""))</f>
        <v>43341</v>
      </c>
      <c r="M30" s="5">
        <f>IF(DAY(AouDim1)=1,IF(AND(YEAR(AouDim1+25)=AnnéeCalendrier,MONTH(AouDim1+25)=8),AouDim1+25,""),IF(AND(YEAR(AouDim1+32)=AnnéeCalendrier,MONTH(AouDim1+32)=8),AouDim1+32,""))</f>
        <v>43342</v>
      </c>
      <c r="N30" s="5">
        <f>IF(DAY(AouDim1)=1,IF(AND(YEAR(AouDim1+26)=AnnéeCalendrier,MONTH(AouDim1+26)=8),AouDim1+26,""),IF(AND(YEAR(AouDim1+33)=AnnéeCalendrier,MONTH(AouDim1+33)=8),AouDim1+33,""))</f>
        <v>43343</v>
      </c>
      <c r="O30" s="5" t="str">
        <f>IF(DAY(AouDim1)=1,IF(AND(YEAR(AouDim1+27)=AnnéeCalendrier,MONTH(AouDim1+27)=8),AouDim1+27,""),IF(AND(YEAR(AouDim1+34)=AnnéeCalendrier,MONTH(AouDim1+34)=8),AouDim1+34,""))</f>
        <v/>
      </c>
      <c r="P30" s="7" t="str">
        <f>IF(DAY(AouDim1)=1,IF(AND(YEAR(AouDim1+28)=AnnéeCalendrier,MONTH(AouDim1+28)=8),AouDim1+28,""),IF(AND(YEAR(AouDim1+35)=AnnéeCalendrier,MONTH(AouDim1+35)=8),AouDim1+35,""))</f>
        <v/>
      </c>
      <c r="Q30" s="1"/>
      <c r="R30" s="6">
        <f>IF(DAY(SepDim1)=1,IF(AND(YEAR(SepDim1+22)=AnnéeCalendrier,MONTH(SepDim1+22)=9),SepDim1+22,""),IF(AND(YEAR(SepDim1+29)=AnnéeCalendrier,MONTH(SepDim1+29)=9),SepDim1+29,""))</f>
        <v>43367</v>
      </c>
      <c r="S30" s="5">
        <f>IF(DAY(SepDim1)=1,IF(AND(YEAR(SepDim1+23)=AnnéeCalendrier,MONTH(SepDim1+23)=9),SepDim1+23,""),IF(AND(YEAR(SepDim1+30)=AnnéeCalendrier,MONTH(SepDim1+30)=9),SepDim1+30,""))</f>
        <v>43368</v>
      </c>
      <c r="T30" s="5">
        <f>IF(DAY(SepDim1)=1,IF(AND(YEAR(SepDim1+24)=AnnéeCalendrier,MONTH(SepDim1+24)=9),SepDim1+24,""),IF(AND(YEAR(SepDim1+31)=AnnéeCalendrier,MONTH(SepDim1+31)=9),SepDim1+31,""))</f>
        <v>43369</v>
      </c>
      <c r="U30" s="5">
        <f>IF(DAY(SepDim1)=1,IF(AND(YEAR(SepDim1+25)=AnnéeCalendrier,MONTH(SepDim1+25)=9),SepDim1+25,""),IF(AND(YEAR(SepDim1+32)=AnnéeCalendrier,MONTH(SepDim1+32)=9),SepDim1+32,""))</f>
        <v>43370</v>
      </c>
      <c r="V30" s="5">
        <f>IF(DAY(SepDim1)=1,IF(AND(YEAR(SepDim1+26)=AnnéeCalendrier,MONTH(SepDim1+26)=9),SepDim1+26,""),IF(AND(YEAR(SepDim1+33)=AnnéeCalendrier,MONTH(SepDim1+33)=9),SepDim1+33,""))</f>
        <v>43371</v>
      </c>
      <c r="W30" s="5">
        <f>IF(DAY(SepDim1)=1,IF(AND(YEAR(SepDim1+27)=AnnéeCalendrier,MONTH(SepDim1+27)=9),SepDim1+27,""),IF(AND(YEAR(SepDim1+34)=AnnéeCalendrier,MONTH(SepDim1+34)=9),SepDim1+34,""))</f>
        <v>43372</v>
      </c>
      <c r="X30" s="7">
        <f>IF(DAY(SepDim1)=1,IF(AND(YEAR(SepDim1+28)=AnnéeCalendrier,MONTH(SepDim1+28)=9),SepDim1+28,""),IF(AND(YEAR(SepDim1+35)=AnnéeCalendrier,MONTH(SepDim1+35)=9),SepDim1+35,""))</f>
        <v>43373</v>
      </c>
    </row>
    <row r="31" spans="1:24" ht="36" customHeight="1" x14ac:dyDescent="0.25">
      <c r="B31" s="8">
        <f>IF(DAY(JulDim1)=1,IF(AND(YEAR(JulDim1+29)=AnnéeCalendrier,MONTH(JulDim1+29)=7),JulDim1+29,""),IF(AND(YEAR(JulDim1+36)=AnnéeCalendrier,MONTH(JulDim1+36)=7),JulDim1+36,""))</f>
        <v>43311</v>
      </c>
      <c r="C31" s="9">
        <f>IF(DAY(JulDim1)=1,IF(AND(YEAR(JulDim1+30)=AnnéeCalendrier,MONTH(JulDim1+30)=7),JulDim1+30,""),IF(AND(YEAR(JulDim1+37)=AnnéeCalendrier,MONTH(JulDim1+37)=7),JulDim1+37,""))</f>
        <v>43312</v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 t="str">
        <f>IF(DAY(AouDim1)=1,IF(AND(YEAR(AouDim1+29)=AnnéeCalendrier,MONTH(AouDim1+29)=8),AouDim1+29,""),IF(AND(YEAR(AouDim1+36)=AnnéeCalendrier,MONTH(AouDim1+36)=8),AouDim1+36,""))</f>
        <v/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35" t="s">
        <v>5</v>
      </c>
      <c r="C33" s="35"/>
      <c r="D33" s="35"/>
      <c r="E33" s="35"/>
      <c r="F33" s="35"/>
      <c r="G33" s="35"/>
      <c r="H33" s="35"/>
      <c r="J33" s="35" t="s">
        <v>15</v>
      </c>
      <c r="K33" s="35"/>
      <c r="L33" s="35"/>
      <c r="M33" s="35"/>
      <c r="N33" s="35"/>
      <c r="O33" s="35"/>
      <c r="P33" s="35"/>
      <c r="R33" s="35" t="s">
        <v>19</v>
      </c>
      <c r="S33" s="35"/>
      <c r="T33" s="35"/>
      <c r="U33" s="35"/>
      <c r="V33" s="35"/>
      <c r="W33" s="35"/>
      <c r="X33" s="35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>
        <f>IF(DAY(OctDim1)=1,"",IF(AND(YEAR(OctDim1+1)=AnnéeCalendrier,MONTH(OctDim1+1)=10),OctDim1+1,""))</f>
        <v>43374</v>
      </c>
      <c r="C35" s="5">
        <f>IF(DAY(OctDim1)=1,"",IF(AND(YEAR(OctDim1+2)=AnnéeCalendrier,MONTH(OctDim1+2)=10),OctDim1+2,""))</f>
        <v>43375</v>
      </c>
      <c r="D35" s="5">
        <f>IF(DAY(OctDim1)=1,"",IF(AND(YEAR(OctDim1+3)=AnnéeCalendrier,MONTH(OctDim1+3)=10),OctDim1+3,""))</f>
        <v>43376</v>
      </c>
      <c r="E35" s="5">
        <f>IF(DAY(OctDim1)=1,"",IF(AND(YEAR(OctDim1+4)=AnnéeCalendrier,MONTH(OctDim1+4)=10),OctDim1+4,""))</f>
        <v>43377</v>
      </c>
      <c r="F35" s="5">
        <f>IF(DAY(OctDim1)=1,"",IF(AND(YEAR(OctDim1+5)=AnnéeCalendrier,MONTH(OctDim1+5)=10),OctDim1+5,""))</f>
        <v>43378</v>
      </c>
      <c r="G35" s="5">
        <f>IF(DAY(OctDim1)=1,"",IF(AND(YEAR(OctDim1+6)=AnnéeCalendrier,MONTH(OctDim1+6)=10),OctDim1+6,""))</f>
        <v>43379</v>
      </c>
      <c r="H35" s="7">
        <f>IF(DAY(OctDim1)=1,IF(AND(YEAR(OctDim1)=AnnéeCalendrier,MONTH(OctDim1)=10),OctDim1,""),IF(AND(YEAR(OctDim1+7)=AnnéeCalendrier,MONTH(OctDim1+7)=10),OctDim1+7,""))</f>
        <v>43380</v>
      </c>
      <c r="I35" s="4"/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 t="str">
        <f>IF(DAY(NovDim1)=1,"",IF(AND(YEAR(NovDim1+3)=AnnéeCalendrier,MONTH(NovDim1+3)=11),NovDim1+3,""))</f>
        <v/>
      </c>
      <c r="M35" s="5">
        <f>IF(DAY(NovDim1)=1,"",IF(AND(YEAR(NovDim1+4)=AnnéeCalendrier,MONTH(NovDim1+4)=11),NovDim1+4,""))</f>
        <v>43405</v>
      </c>
      <c r="N35" s="5">
        <f>IF(DAY(NovDim1)=1,"",IF(AND(YEAR(NovDim1+5)=AnnéeCalendrier,MONTH(NovDim1+5)=11),NovDim1+5,""))</f>
        <v>43406</v>
      </c>
      <c r="O35" s="5">
        <f>IF(DAY(NovDim1)=1,"",IF(AND(YEAR(NovDim1+6)=AnnéeCalendrier,MONTH(NovDim1+6)=11),NovDim1+6,""))</f>
        <v>43407</v>
      </c>
      <c r="P35" s="7">
        <f>IF(DAY(NovDim1)=1,IF(AND(YEAR(NovDim1)=AnnéeCalendrier,MONTH(NovDim1)=11),NovDim1,""),IF(AND(YEAR(NovDim1+7)=AnnéeCalendrier,MONTH(NovDim1+7)=11),NovDim1+7,""))</f>
        <v>43408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 t="str">
        <f>IF(DAY(DécDim1)=1,"",IF(AND(YEAR(DécDim1+3)=AnnéeCalendrier,MONTH(DécDim1+3)=12),DécDim1+3,""))</f>
        <v/>
      </c>
      <c r="U35" s="5" t="str">
        <f>IF(DAY(DécDim1)=1,"",IF(AND(YEAR(DécDim1+4)=AnnéeCalendrier,MONTH(DécDim1+4)=12),DécDim1+4,""))</f>
        <v/>
      </c>
      <c r="V35" s="5" t="str">
        <f>IF(DAY(DécDim1)=1,"",IF(AND(YEAR(DécDim1+5)=AnnéeCalendrier,MONTH(DécDim1+5)=12),DécDim1+5,""))</f>
        <v/>
      </c>
      <c r="W35" s="5">
        <f>IF(DAY(DécDim1)=1,"",IF(AND(YEAR(DécDim1+6)=AnnéeCalendrier,MONTH(DécDim1+6)=12),DécDim1+6,""))</f>
        <v>43435</v>
      </c>
      <c r="X35" s="7">
        <f>IF(DAY(DécDim1)=1,IF(AND(YEAR(DécDim1)=AnnéeCalendrier,MONTH(DécDim1)=12),DécDim1,""),IF(AND(YEAR(DécDim1+7)=AnnéeCalendrier,MONTH(DécDim1+7)=12),DécDim1+7,""))</f>
        <v>43436</v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43381</v>
      </c>
      <c r="C36" s="5">
        <f>IF(DAY(OctDim1)=1,IF(AND(YEAR(OctDim1+2)=AnnéeCalendrier,MONTH(OctDim1+2)=10),OctDim1+2,""),IF(AND(YEAR(OctDim1+9)=AnnéeCalendrier,MONTH(OctDim1+9)=10),OctDim1+9,""))</f>
        <v>43382</v>
      </c>
      <c r="D36" s="5">
        <f>IF(DAY(OctDim1)=1,IF(AND(YEAR(OctDim1+3)=AnnéeCalendrier,MONTH(OctDim1+3)=10),OctDim1+3,""),IF(AND(YEAR(OctDim1+10)=AnnéeCalendrier,MONTH(OctDim1+10)=10),OctDim1+10,""))</f>
        <v>43383</v>
      </c>
      <c r="E36" s="5">
        <f>IF(DAY(OctDim1)=1,IF(AND(YEAR(OctDim1+4)=AnnéeCalendrier,MONTH(OctDim1+4)=10),OctDim1+4,""),IF(AND(YEAR(OctDim1+11)=AnnéeCalendrier,MONTH(OctDim1+11)=10),OctDim1+11,""))</f>
        <v>43384</v>
      </c>
      <c r="F36" s="5">
        <f>IF(DAY(OctDim1)=1,IF(AND(YEAR(OctDim1+5)=AnnéeCalendrier,MONTH(OctDim1+5)=10),OctDim1+5,""),IF(AND(YEAR(OctDim1+12)=AnnéeCalendrier,MONTH(OctDim1+12)=10),OctDim1+12,""))</f>
        <v>43385</v>
      </c>
      <c r="G36" s="5">
        <f>IF(DAY(OctDim1)=1,IF(AND(YEAR(OctDim1+6)=AnnéeCalendrier,MONTH(OctDim1+6)=10),OctDim1+6,""),IF(AND(YEAR(OctDim1+13)=AnnéeCalendrier,MONTH(OctDim1+13)=10),OctDim1+13,""))</f>
        <v>43386</v>
      </c>
      <c r="H36" s="7">
        <f>IF(DAY(OctDim1)=1,IF(AND(YEAR(OctDim1+7)=AnnéeCalendrier,MONTH(OctDim1+7)=10),OctDim1+7,""),IF(AND(YEAR(OctDim1+14)=AnnéeCalendrier,MONTH(OctDim1+14)=10),OctDim1+14,""))</f>
        <v>43387</v>
      </c>
      <c r="I36" s="4"/>
      <c r="J36" s="6">
        <f>IF(DAY(NovDim1)=1,IF(AND(YEAR(NovDim1+1)=AnnéeCalendrier,MONTH(NovDim1+1)=11),NovDim1+1,""),IF(AND(YEAR(NovDim1+8)=AnnéeCalendrier,MONTH(NovDim1+8)=11),NovDim1+8,""))</f>
        <v>43409</v>
      </c>
      <c r="K36" s="5">
        <f>IF(DAY(NovDim1)=1,IF(AND(YEAR(NovDim1+2)=AnnéeCalendrier,MONTH(NovDim1+2)=11),NovDim1+2,""),IF(AND(YEAR(NovDim1+9)=AnnéeCalendrier,MONTH(NovDim1+9)=11),NovDim1+9,""))</f>
        <v>43410</v>
      </c>
      <c r="L36" s="5">
        <f>IF(DAY(NovDim1)=1,IF(AND(YEAR(NovDim1+3)=AnnéeCalendrier,MONTH(NovDim1+3)=11),NovDim1+3,""),IF(AND(YEAR(NovDim1+10)=AnnéeCalendrier,MONTH(NovDim1+10)=11),NovDim1+10,""))</f>
        <v>43411</v>
      </c>
      <c r="M36" s="5">
        <f>IF(DAY(NovDim1)=1,IF(AND(YEAR(NovDim1+4)=AnnéeCalendrier,MONTH(NovDim1+4)=11),NovDim1+4,""),IF(AND(YEAR(NovDim1+11)=AnnéeCalendrier,MONTH(NovDim1+11)=11),NovDim1+11,""))</f>
        <v>43412</v>
      </c>
      <c r="N36" s="5">
        <f>IF(DAY(NovDim1)=1,IF(AND(YEAR(NovDim1+5)=AnnéeCalendrier,MONTH(NovDim1+5)=11),NovDim1+5,""),IF(AND(YEAR(NovDim1+12)=AnnéeCalendrier,MONTH(NovDim1+12)=11),NovDim1+12,""))</f>
        <v>43413</v>
      </c>
      <c r="O36" s="5">
        <f>IF(DAY(NovDim1)=1,IF(AND(YEAR(NovDim1+6)=AnnéeCalendrier,MONTH(NovDim1+6)=11),NovDim1+6,""),IF(AND(YEAR(NovDim1+13)=AnnéeCalendrier,MONTH(NovDim1+13)=11),NovDim1+13,""))</f>
        <v>43414</v>
      </c>
      <c r="P36" s="7">
        <f>IF(DAY(NovDim1)=1,IF(AND(YEAR(NovDim1+7)=AnnéeCalendrier,MONTH(NovDim1+7)=11),NovDim1+7,""),IF(AND(YEAR(NovDim1+14)=AnnéeCalendrier,MONTH(NovDim1+14)=11),NovDim1+14,""))</f>
        <v>43415</v>
      </c>
      <c r="R36" s="6">
        <f>IF(DAY(DécDim1)=1,IF(AND(YEAR(DécDim1+1)=AnnéeCalendrier,MONTH(DécDim1+1)=12),DécDim1+1,""),IF(AND(YEAR(DécDim1+8)=AnnéeCalendrier,MONTH(DécDim1+8)=12),DécDim1+8,""))</f>
        <v>43437</v>
      </c>
      <c r="S36" s="5">
        <f>IF(DAY(DécDim1)=1,IF(AND(YEAR(DécDim1+2)=AnnéeCalendrier,MONTH(DécDim1+2)=12),DécDim1+2,""),IF(AND(YEAR(DécDim1+9)=AnnéeCalendrier,MONTH(DécDim1+9)=12),DécDim1+9,""))</f>
        <v>43438</v>
      </c>
      <c r="T36" s="5">
        <f>IF(DAY(DécDim1)=1,IF(AND(YEAR(DécDim1+3)=AnnéeCalendrier,MONTH(DécDim1+3)=12),DécDim1+3,""),IF(AND(YEAR(DécDim1+10)=AnnéeCalendrier,MONTH(DécDim1+10)=12),DécDim1+10,""))</f>
        <v>43439</v>
      </c>
      <c r="U36" s="5">
        <f>IF(DAY(DécDim1)=1,IF(AND(YEAR(DécDim1+4)=AnnéeCalendrier,MONTH(DécDim1+4)=12),DécDim1+4,""),IF(AND(YEAR(DécDim1+11)=AnnéeCalendrier,MONTH(DécDim1+11)=12),DécDim1+11,""))</f>
        <v>43440</v>
      </c>
      <c r="V36" s="5">
        <f>IF(DAY(DécDim1)=1,IF(AND(YEAR(DécDim1+5)=AnnéeCalendrier,MONTH(DécDim1+5)=12),DécDim1+5,""),IF(AND(YEAR(DécDim1+12)=AnnéeCalendrier,MONTH(DécDim1+12)=12),DécDim1+12,""))</f>
        <v>43441</v>
      </c>
      <c r="W36" s="5">
        <f>IF(DAY(DécDim1)=1,IF(AND(YEAR(DécDim1+6)=AnnéeCalendrier,MONTH(DécDim1+6)=12),DécDim1+6,""),IF(AND(YEAR(DécDim1+13)=AnnéeCalendrier,MONTH(DécDim1+13)=12),DécDim1+13,""))</f>
        <v>43442</v>
      </c>
      <c r="X36" s="7">
        <f>IF(DAY(DécDim1)=1,IF(AND(YEAR(DécDim1+7)=AnnéeCalendrier,MONTH(DécDim1+7)=12),DécDim1+7,""),IF(AND(YEAR(DécDim1+14)=AnnéeCalendrier,MONTH(DécDim1+14)=12),DécDim1+14,""))</f>
        <v>43443</v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43388</v>
      </c>
      <c r="C37" s="5">
        <f>IF(DAY(OctDim1)=1,IF(AND(YEAR(OctDim1+9)=AnnéeCalendrier,MONTH(OctDim1+9)=10),OctDim1+9,""),IF(AND(YEAR(OctDim1+16)=AnnéeCalendrier,MONTH(OctDim1+16)=10),OctDim1+16,""))</f>
        <v>43389</v>
      </c>
      <c r="D37" s="5">
        <f>IF(DAY(OctDim1)=1,IF(AND(YEAR(OctDim1+10)=AnnéeCalendrier,MONTH(OctDim1+10)=10),OctDim1+10,""),IF(AND(YEAR(OctDim1+17)=AnnéeCalendrier,MONTH(OctDim1+17)=10),OctDim1+17,""))</f>
        <v>43390</v>
      </c>
      <c r="E37" s="5">
        <f>IF(DAY(OctDim1)=1,IF(AND(YEAR(OctDim1+11)=AnnéeCalendrier,MONTH(OctDim1+11)=10),OctDim1+11,""),IF(AND(YEAR(OctDim1+18)=AnnéeCalendrier,MONTH(OctDim1+18)=10),OctDim1+18,""))</f>
        <v>43391</v>
      </c>
      <c r="F37" s="5">
        <f>IF(DAY(OctDim1)=1,IF(AND(YEAR(OctDim1+12)=AnnéeCalendrier,MONTH(OctDim1+12)=10),OctDim1+12,""),IF(AND(YEAR(OctDim1+19)=AnnéeCalendrier,MONTH(OctDim1+19)=10),OctDim1+19,""))</f>
        <v>43392</v>
      </c>
      <c r="G37" s="5">
        <f>IF(DAY(OctDim1)=1,IF(AND(YEAR(OctDim1+13)=AnnéeCalendrier,MONTH(OctDim1+13)=10),OctDim1+13,""),IF(AND(YEAR(OctDim1+20)=AnnéeCalendrier,MONTH(OctDim1+20)=10),OctDim1+20,""))</f>
        <v>43393</v>
      </c>
      <c r="H37" s="7">
        <f>IF(DAY(OctDim1)=1,IF(AND(YEAR(OctDim1+14)=AnnéeCalendrier,MONTH(OctDim1+14)=10),OctDim1+14,""),IF(AND(YEAR(OctDim1+21)=AnnéeCalendrier,MONTH(OctDim1+21)=10),OctDim1+21,""))</f>
        <v>43394</v>
      </c>
      <c r="I37" s="4"/>
      <c r="J37" s="6">
        <f>IF(DAY(NovDim1)=1,IF(AND(YEAR(NovDim1+8)=AnnéeCalendrier,MONTH(NovDim1+8)=11),NovDim1+8,""),IF(AND(YEAR(NovDim1+15)=AnnéeCalendrier,MONTH(NovDim1+15)=11),NovDim1+15,""))</f>
        <v>43416</v>
      </c>
      <c r="K37" s="5">
        <f>IF(DAY(NovDim1)=1,IF(AND(YEAR(NovDim1+9)=AnnéeCalendrier,MONTH(NovDim1+9)=11),NovDim1+9,""),IF(AND(YEAR(NovDim1+16)=AnnéeCalendrier,MONTH(NovDim1+16)=11),NovDim1+16,""))</f>
        <v>43417</v>
      </c>
      <c r="L37" s="5">
        <f>IF(DAY(NovDim1)=1,IF(AND(YEAR(NovDim1+10)=AnnéeCalendrier,MONTH(NovDim1+10)=11),NovDim1+10,""),IF(AND(YEAR(NovDim1+17)=AnnéeCalendrier,MONTH(NovDim1+17)=11),NovDim1+17,""))</f>
        <v>43418</v>
      </c>
      <c r="M37" s="5">
        <f>IF(DAY(NovDim1)=1,IF(AND(YEAR(NovDim1+11)=AnnéeCalendrier,MONTH(NovDim1+11)=11),NovDim1+11,""),IF(AND(YEAR(NovDim1+18)=AnnéeCalendrier,MONTH(NovDim1+18)=11),NovDim1+18,""))</f>
        <v>43419</v>
      </c>
      <c r="N37" s="5">
        <f>IF(DAY(NovDim1)=1,IF(AND(YEAR(NovDim1+12)=AnnéeCalendrier,MONTH(NovDim1+12)=11),NovDim1+12,""),IF(AND(YEAR(NovDim1+19)=AnnéeCalendrier,MONTH(NovDim1+19)=11),NovDim1+19,""))</f>
        <v>43420</v>
      </c>
      <c r="O37" s="5">
        <f>IF(DAY(NovDim1)=1,IF(AND(YEAR(NovDim1+13)=AnnéeCalendrier,MONTH(NovDim1+13)=11),NovDim1+13,""),IF(AND(YEAR(NovDim1+20)=AnnéeCalendrier,MONTH(NovDim1+20)=11),NovDim1+20,""))</f>
        <v>43421</v>
      </c>
      <c r="P37" s="7">
        <f>IF(DAY(NovDim1)=1,IF(AND(YEAR(NovDim1+14)=AnnéeCalendrier,MONTH(NovDim1+14)=11),NovDim1+14,""),IF(AND(YEAR(NovDim1+21)=AnnéeCalendrier,MONTH(NovDim1+21)=11),NovDim1+21,""))</f>
        <v>43422</v>
      </c>
      <c r="R37" s="6">
        <f>IF(DAY(DécDim1)=1,IF(AND(YEAR(DécDim1+8)=AnnéeCalendrier,MONTH(DécDim1+8)=12),DécDim1+8,""),IF(AND(YEAR(DécDim1+15)=AnnéeCalendrier,MONTH(DécDim1+15)=12),DécDim1+15,""))</f>
        <v>43444</v>
      </c>
      <c r="S37" s="5">
        <f>IF(DAY(DécDim1)=1,IF(AND(YEAR(DécDim1+9)=AnnéeCalendrier,MONTH(DécDim1+9)=12),DécDim1+9,""),IF(AND(YEAR(DécDim1+16)=AnnéeCalendrier,MONTH(DécDim1+16)=12),DécDim1+16,""))</f>
        <v>43445</v>
      </c>
      <c r="T37" s="5">
        <f>IF(DAY(DécDim1)=1,IF(AND(YEAR(DécDim1+10)=AnnéeCalendrier,MONTH(DécDim1+10)=12),DécDim1+10,""),IF(AND(YEAR(DécDim1+17)=AnnéeCalendrier,MONTH(DécDim1+17)=12),DécDim1+17,""))</f>
        <v>43446</v>
      </c>
      <c r="U37" s="5">
        <f>IF(DAY(DécDim1)=1,IF(AND(YEAR(DécDim1+11)=AnnéeCalendrier,MONTH(DécDim1+11)=12),DécDim1+11,""),IF(AND(YEAR(DécDim1+18)=AnnéeCalendrier,MONTH(DécDim1+18)=12),DécDim1+18,""))</f>
        <v>43447</v>
      </c>
      <c r="V37" s="5">
        <f>IF(DAY(DécDim1)=1,IF(AND(YEAR(DécDim1+12)=AnnéeCalendrier,MONTH(DécDim1+12)=12),DécDim1+12,""),IF(AND(YEAR(DécDim1+19)=AnnéeCalendrier,MONTH(DécDim1+19)=12),DécDim1+19,""))</f>
        <v>43448</v>
      </c>
      <c r="W37" s="5">
        <f>IF(DAY(DécDim1)=1,IF(AND(YEAR(DécDim1+13)=AnnéeCalendrier,MONTH(DécDim1+13)=12),DécDim1+13,""),IF(AND(YEAR(DécDim1+20)=AnnéeCalendrier,MONTH(DécDim1+20)=12),DécDim1+20,""))</f>
        <v>43449</v>
      </c>
      <c r="X37" s="7">
        <f>IF(DAY(DécDim1)=1,IF(AND(YEAR(DécDim1+14)=AnnéeCalendrier,MONTH(DécDim1+14)=12),DécDim1+14,""),IF(AND(YEAR(DécDim1+21)=AnnéeCalendrier,MONTH(DécDim1+21)=12),DécDim1+21,""))</f>
        <v>43450</v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43395</v>
      </c>
      <c r="C38" s="5">
        <f>IF(DAY(OctDim1)=1,IF(AND(YEAR(OctDim1+16)=AnnéeCalendrier,MONTH(OctDim1+16)=10),OctDim1+16,""),IF(AND(YEAR(OctDim1+23)=AnnéeCalendrier,MONTH(OctDim1+23)=10),OctDim1+23,""))</f>
        <v>43396</v>
      </c>
      <c r="D38" s="5">
        <f>IF(DAY(OctDim1)=1,IF(AND(YEAR(OctDim1+17)=AnnéeCalendrier,MONTH(OctDim1+17)=10),OctDim1+17,""),IF(AND(YEAR(OctDim1+24)=AnnéeCalendrier,MONTH(OctDim1+24)=10),OctDim1+24,""))</f>
        <v>43397</v>
      </c>
      <c r="E38" s="5">
        <f>IF(DAY(OctDim1)=1,IF(AND(YEAR(OctDim1+18)=AnnéeCalendrier,MONTH(OctDim1+18)=10),OctDim1+18,""),IF(AND(YEAR(OctDim1+25)=AnnéeCalendrier,MONTH(OctDim1+25)=10),OctDim1+25,""))</f>
        <v>43398</v>
      </c>
      <c r="F38" s="5">
        <f>IF(DAY(OctDim1)=1,IF(AND(YEAR(OctDim1+19)=AnnéeCalendrier,MONTH(OctDim1+19)=10),OctDim1+19,""),IF(AND(YEAR(OctDim1+26)=AnnéeCalendrier,MONTH(OctDim1+26)=10),OctDim1+26,""))</f>
        <v>43399</v>
      </c>
      <c r="G38" s="5">
        <f>IF(DAY(OctDim1)=1,IF(AND(YEAR(OctDim1+20)=AnnéeCalendrier,MONTH(OctDim1+20)=10),OctDim1+20,""),IF(AND(YEAR(OctDim1+27)=AnnéeCalendrier,MONTH(OctDim1+27)=10),OctDim1+27,""))</f>
        <v>43400</v>
      </c>
      <c r="H38" s="7">
        <f>IF(DAY(OctDim1)=1,IF(AND(YEAR(OctDim1+21)=AnnéeCalendrier,MONTH(OctDim1+21)=10),OctDim1+21,""),IF(AND(YEAR(OctDim1+28)=AnnéeCalendrier,MONTH(OctDim1+28)=10),OctDim1+28,""))</f>
        <v>43401</v>
      </c>
      <c r="I38" s="4"/>
      <c r="J38" s="6">
        <f>IF(DAY(NovDim1)=1,IF(AND(YEAR(NovDim1+15)=AnnéeCalendrier,MONTH(NovDim1+15)=11),NovDim1+15,""),IF(AND(YEAR(NovDim1+22)=AnnéeCalendrier,MONTH(NovDim1+22)=11),NovDim1+22,""))</f>
        <v>43423</v>
      </c>
      <c r="K38" s="5">
        <f>IF(DAY(NovDim1)=1,IF(AND(YEAR(NovDim1+16)=AnnéeCalendrier,MONTH(NovDim1+16)=11),NovDim1+16,""),IF(AND(YEAR(NovDim1+23)=AnnéeCalendrier,MONTH(NovDim1+23)=11),NovDim1+23,""))</f>
        <v>43424</v>
      </c>
      <c r="L38" s="5">
        <f>IF(DAY(NovDim1)=1,IF(AND(YEAR(NovDim1+17)=AnnéeCalendrier,MONTH(NovDim1+17)=11),NovDim1+17,""),IF(AND(YEAR(NovDim1+24)=AnnéeCalendrier,MONTH(NovDim1+24)=11),NovDim1+24,""))</f>
        <v>43425</v>
      </c>
      <c r="M38" s="5">
        <f>IF(DAY(NovDim1)=1,IF(AND(YEAR(NovDim1+18)=AnnéeCalendrier,MONTH(NovDim1+18)=11),NovDim1+18,""),IF(AND(YEAR(NovDim1+25)=AnnéeCalendrier,MONTH(NovDim1+25)=11),NovDim1+25,""))</f>
        <v>43426</v>
      </c>
      <c r="N38" s="5">
        <f>IF(DAY(NovDim1)=1,IF(AND(YEAR(NovDim1+19)=AnnéeCalendrier,MONTH(NovDim1+19)=11),NovDim1+19,""),IF(AND(YEAR(NovDim1+26)=AnnéeCalendrier,MONTH(NovDim1+26)=11),NovDim1+26,""))</f>
        <v>43427</v>
      </c>
      <c r="O38" s="5">
        <f>IF(DAY(NovDim1)=1,IF(AND(YEAR(NovDim1+20)=AnnéeCalendrier,MONTH(NovDim1+20)=11),NovDim1+20,""),IF(AND(YEAR(NovDim1+27)=AnnéeCalendrier,MONTH(NovDim1+27)=11),NovDim1+27,""))</f>
        <v>43428</v>
      </c>
      <c r="P38" s="7">
        <f>IF(DAY(NovDim1)=1,IF(AND(YEAR(NovDim1+21)=AnnéeCalendrier,MONTH(NovDim1+21)=11),NovDim1+21,""),IF(AND(YEAR(NovDim1+28)=AnnéeCalendrier,MONTH(NovDim1+28)=11),NovDim1+28,""))</f>
        <v>43429</v>
      </c>
      <c r="R38" s="6">
        <f>IF(DAY(DécDim1)=1,IF(AND(YEAR(DécDim1+15)=AnnéeCalendrier,MONTH(DécDim1+15)=12),DécDim1+15,""),IF(AND(YEAR(DécDim1+22)=AnnéeCalendrier,MONTH(DécDim1+22)=12),DécDim1+22,""))</f>
        <v>43451</v>
      </c>
      <c r="S38" s="5">
        <f>IF(DAY(DécDim1)=1,IF(AND(YEAR(DécDim1+16)=AnnéeCalendrier,MONTH(DécDim1+16)=12),DécDim1+16,""),IF(AND(YEAR(DécDim1+23)=AnnéeCalendrier,MONTH(DécDim1+23)=12),DécDim1+23,""))</f>
        <v>43452</v>
      </c>
      <c r="T38" s="5">
        <f>IF(DAY(DécDim1)=1,IF(AND(YEAR(DécDim1+17)=AnnéeCalendrier,MONTH(DécDim1+17)=12),DécDim1+17,""),IF(AND(YEAR(DécDim1+24)=AnnéeCalendrier,MONTH(DécDim1+24)=12),DécDim1+24,""))</f>
        <v>43453</v>
      </c>
      <c r="U38" s="5">
        <f>IF(DAY(DécDim1)=1,IF(AND(YEAR(DécDim1+18)=AnnéeCalendrier,MONTH(DécDim1+18)=12),DécDim1+18,""),IF(AND(YEAR(DécDim1+25)=AnnéeCalendrier,MONTH(DécDim1+25)=12),DécDim1+25,""))</f>
        <v>43454</v>
      </c>
      <c r="V38" s="5">
        <f>IF(DAY(DécDim1)=1,IF(AND(YEAR(DécDim1+19)=AnnéeCalendrier,MONTH(DécDim1+19)=12),DécDim1+19,""),IF(AND(YEAR(DécDim1+26)=AnnéeCalendrier,MONTH(DécDim1+26)=12),DécDim1+26,""))</f>
        <v>43455</v>
      </c>
      <c r="W38" s="5">
        <f>IF(DAY(DécDim1)=1,IF(AND(YEAR(DécDim1+20)=AnnéeCalendrier,MONTH(DécDim1+20)=12),DécDim1+20,""),IF(AND(YEAR(DécDim1+27)=AnnéeCalendrier,MONTH(DécDim1+27)=12),DécDim1+27,""))</f>
        <v>43456</v>
      </c>
      <c r="X38" s="7">
        <f>IF(DAY(DécDim1)=1,IF(AND(YEAR(DécDim1+21)=AnnéeCalendrier,MONTH(DécDim1+21)=12),DécDim1+21,""),IF(AND(YEAR(DécDim1+28)=AnnéeCalendrier,MONTH(DécDim1+28)=12),DécDim1+28,""))</f>
        <v>43457</v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43402</v>
      </c>
      <c r="C39" s="5">
        <f>IF(DAY(OctDim1)=1,IF(AND(YEAR(OctDim1+23)=AnnéeCalendrier,MONTH(OctDim1+23)=10),OctDim1+23,""),IF(AND(YEAR(OctDim1+30)=AnnéeCalendrier,MONTH(OctDim1+30)=10),OctDim1+30,""))</f>
        <v>43403</v>
      </c>
      <c r="D39" s="5">
        <f>IF(DAY(OctDim1)=1,IF(AND(YEAR(OctDim1+24)=AnnéeCalendrier,MONTH(OctDim1+24)=10),OctDim1+24,""),IF(AND(YEAR(OctDim1+31)=AnnéeCalendrier,MONTH(OctDim1+31)=10),OctDim1+31,""))</f>
        <v>43404</v>
      </c>
      <c r="E39" s="5" t="str">
        <f>IF(DAY(OctDim1)=1,IF(AND(YEAR(OctDim1+25)=AnnéeCalendrier,MONTH(OctDim1+25)=10),OctDim1+25,""),IF(AND(YEAR(OctDim1+32)=AnnéeCalendrier,MONTH(OctDim1+32)=10),OctDim1+32,""))</f>
        <v/>
      </c>
      <c r="F39" s="5" t="str">
        <f>IF(DAY(OctDim1)=1,IF(AND(YEAR(OctDim1+26)=AnnéeCalendrier,MONTH(OctDim1+26)=10),OctDim1+26,""),IF(AND(YEAR(OctDim1+33)=AnnéeCalendrier,MONTH(OctDim1+33)=10),OctDim1+33,""))</f>
        <v/>
      </c>
      <c r="G39" s="5" t="str">
        <f>IF(DAY(OctDim1)=1,IF(AND(YEAR(OctDim1+27)=AnnéeCalendrier,MONTH(OctDim1+27)=10),OctDim1+27,""),IF(AND(YEAR(OctDim1+34)=AnnéeCalendrier,MONTH(OctDim1+34)=10),OctDim1+34,""))</f>
        <v/>
      </c>
      <c r="H39" s="7" t="str">
        <f>IF(DAY(OctDim1)=1,IF(AND(YEAR(OctDim1+28)=AnnéeCalendrier,MONTH(OctDim1+28)=10),OctDim1+28,""),IF(AND(YEAR(OctDim1+35)=AnnéeCalendrier,MONTH(OctDim1+35)=10),OctDim1+35,""))</f>
        <v/>
      </c>
      <c r="I39" s="4"/>
      <c r="J39" s="6">
        <f>IF(DAY(NovDim1)=1,IF(AND(YEAR(NovDim1+22)=AnnéeCalendrier,MONTH(NovDim1+22)=11),NovDim1+22,""),IF(AND(YEAR(NovDim1+29)=AnnéeCalendrier,MONTH(NovDim1+29)=11),NovDim1+29,""))</f>
        <v>43430</v>
      </c>
      <c r="K39" s="5">
        <f>IF(DAY(NovDim1)=1,IF(AND(YEAR(NovDim1+23)=AnnéeCalendrier,MONTH(NovDim1+23)=11),NovDim1+23,""),IF(AND(YEAR(NovDim1+30)=AnnéeCalendrier,MONTH(NovDim1+30)=11),NovDim1+30,""))</f>
        <v>43431</v>
      </c>
      <c r="L39" s="5">
        <f>IF(DAY(NovDim1)=1,IF(AND(YEAR(NovDim1+24)=AnnéeCalendrier,MONTH(NovDim1+24)=11),NovDim1+24,""),IF(AND(YEAR(NovDim1+31)=AnnéeCalendrier,MONTH(NovDim1+31)=11),NovDim1+31,""))</f>
        <v>43432</v>
      </c>
      <c r="M39" s="5">
        <f>IF(DAY(NovDim1)=1,IF(AND(YEAR(NovDim1+25)=AnnéeCalendrier,MONTH(NovDim1+25)=11),NovDim1+25,""),IF(AND(YEAR(NovDim1+32)=AnnéeCalendrier,MONTH(NovDim1+32)=11),NovDim1+32,""))</f>
        <v>43433</v>
      </c>
      <c r="N39" s="5">
        <f>IF(DAY(NovDim1)=1,IF(AND(YEAR(NovDim1+26)=AnnéeCalendrier,MONTH(NovDim1+26)=11),NovDim1+26,""),IF(AND(YEAR(NovDim1+33)=AnnéeCalendrier,MONTH(NovDim1+33)=11),NovDim1+33,""))</f>
        <v>43434</v>
      </c>
      <c r="O39" s="5" t="str">
        <f>IF(DAY(NovDim1)=1,IF(AND(YEAR(NovDim1+27)=AnnéeCalendrier,MONTH(NovDim1+27)=11),NovDim1+27,""),IF(AND(YEAR(NovDim1+34)=AnnéeCalendrier,MONTH(NovDim1+34)=11),NovDim1+34,""))</f>
        <v/>
      </c>
      <c r="P39" s="7" t="str">
        <f>IF(DAY(NovDim1)=1,IF(AND(YEAR(NovDim1+28)=AnnéeCalendrier,MONTH(NovDim1+28)=11),NovDim1+28,""),IF(AND(YEAR(NovDim1+35)=AnnéeCalendrier,MONTH(NovDim1+35)=11),NovDim1+35,""))</f>
        <v/>
      </c>
      <c r="R39" s="6">
        <f>IF(DAY(DécDim1)=1,IF(AND(YEAR(DécDim1+22)=AnnéeCalendrier,MONTH(DécDim1+22)=12),DécDim1+22,""),IF(AND(YEAR(DécDim1+29)=AnnéeCalendrier,MONTH(DécDim1+29)=12),DécDim1+29,""))</f>
        <v>43458</v>
      </c>
      <c r="S39" s="5">
        <f>IF(DAY(DécDim1)=1,IF(AND(YEAR(DécDim1+23)=AnnéeCalendrier,MONTH(DécDim1+23)=12),DécDim1+23,""),IF(AND(YEAR(DécDim1+30)=AnnéeCalendrier,MONTH(DécDim1+30)=12),DécDim1+30,""))</f>
        <v>43459</v>
      </c>
      <c r="T39" s="5">
        <f>IF(DAY(DécDim1)=1,IF(AND(YEAR(DécDim1+24)=AnnéeCalendrier,MONTH(DécDim1+24)=12),DécDim1+24,""),IF(AND(YEAR(DécDim1+31)=AnnéeCalendrier,MONTH(DécDim1+31)=12),DécDim1+31,""))</f>
        <v>43460</v>
      </c>
      <c r="U39" s="5">
        <f>IF(DAY(DécDim1)=1,IF(AND(YEAR(DécDim1+25)=AnnéeCalendrier,MONTH(DécDim1+25)=12),DécDim1+25,""),IF(AND(YEAR(DécDim1+32)=AnnéeCalendrier,MONTH(DécDim1+32)=12),DécDim1+32,""))</f>
        <v>43461</v>
      </c>
      <c r="V39" s="5">
        <f>IF(DAY(DécDim1)=1,IF(AND(YEAR(DécDim1+26)=AnnéeCalendrier,MONTH(DécDim1+26)=12),DécDim1+26,""),IF(AND(YEAR(DécDim1+33)=AnnéeCalendrier,MONTH(DécDim1+33)=12),DécDim1+33,""))</f>
        <v>43462</v>
      </c>
      <c r="W39" s="5">
        <f>IF(DAY(DécDim1)=1,IF(AND(YEAR(DécDim1+27)=AnnéeCalendrier,MONTH(DécDim1+27)=12),DécDim1+27,""),IF(AND(YEAR(DécDim1+34)=AnnéeCalendrier,MONTH(DécDim1+34)=12),DécDim1+34,""))</f>
        <v>43463</v>
      </c>
      <c r="X39" s="7">
        <f>IF(DAY(DécDim1)=1,IF(AND(YEAR(DécDim1+28)=AnnéeCalendrier,MONTH(DécDim1+28)=12),DécDim1+28,""),IF(AND(YEAR(DécDim1+35)=AnnéeCalendrier,MONTH(DécDim1+35)=12),DécDim1+35,""))</f>
        <v>43464</v>
      </c>
    </row>
    <row r="40" spans="1:24" ht="36" customHeight="1" x14ac:dyDescent="0.25">
      <c r="B40" s="8" t="str">
        <f>IF(DAY(OctDim1)=1,IF(AND(YEAR(OctDim1+29)=AnnéeCalendrier,MONTH(OctDim1+29)=10),OctDim1+29,""),IF(AND(YEAR(OctDim1+36)=AnnéeCalendrier,MONTH(OctDim1+36)=10),OctDim1+36,""))</f>
        <v/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>
        <f>IF(DAY(DécDim1)=1,IF(AND(YEAR(DécDim1+29)=AnnéeCalendrier,MONTH(DécDim1+29)=12),DécDim1+29,""),IF(AND(YEAR(DécDim1+36)=AnnéeCalendrier,MONTH(DécDim1+36)=12),DécDim1+36,""))</f>
        <v>43465</v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24:H24"/>
    <mergeCell ref="J24:P24"/>
    <mergeCell ref="R24:X24"/>
    <mergeCell ref="B33:H33"/>
    <mergeCell ref="J33:P33"/>
    <mergeCell ref="R33:X33"/>
    <mergeCell ref="B3:F3"/>
    <mergeCell ref="B6:H6"/>
    <mergeCell ref="J6:P6"/>
    <mergeCell ref="R6:X6"/>
    <mergeCell ref="B15:H15"/>
    <mergeCell ref="J15:P15"/>
    <mergeCell ref="R15:X15"/>
  </mergeCells>
  <conditionalFormatting sqref="B8:H13">
    <cfRule type="notContainsBlanks" dxfId="155" priority="1">
      <formula>LEN(TRIM(B8))&gt;0</formula>
    </cfRule>
  </conditionalFormatting>
  <conditionalFormatting sqref="B17:H22">
    <cfRule type="notContainsBlanks" dxfId="154" priority="4">
      <formula>LEN(TRIM(B17))&gt;0</formula>
    </cfRule>
  </conditionalFormatting>
  <conditionalFormatting sqref="B26:H31">
    <cfRule type="notContainsBlanks" dxfId="153" priority="7">
      <formula>LEN(TRIM(B26))&gt;0</formula>
    </cfRule>
  </conditionalFormatting>
  <conditionalFormatting sqref="B35:H40">
    <cfRule type="notContainsBlanks" dxfId="152" priority="10">
      <formula>LEN(TRIM(B35))&gt;0</formula>
    </cfRule>
  </conditionalFormatting>
  <conditionalFormatting sqref="J8:P13">
    <cfRule type="notContainsBlanks" dxfId="151" priority="2">
      <formula>LEN(TRIM(J8))&gt;0</formula>
    </cfRule>
  </conditionalFormatting>
  <conditionalFormatting sqref="J17:P22">
    <cfRule type="notContainsBlanks" dxfId="150" priority="5">
      <formula>LEN(TRIM(J17))&gt;0</formula>
    </cfRule>
  </conditionalFormatting>
  <conditionalFormatting sqref="J26:P31">
    <cfRule type="notContainsBlanks" dxfId="149" priority="8">
      <formula>LEN(TRIM(J26))&gt;0</formula>
    </cfRule>
  </conditionalFormatting>
  <conditionalFormatting sqref="J35:P40">
    <cfRule type="notContainsBlanks" dxfId="148" priority="11">
      <formula>LEN(TRIM(J35))&gt;0</formula>
    </cfRule>
  </conditionalFormatting>
  <conditionalFormatting sqref="R8:X13">
    <cfRule type="notContainsBlanks" dxfId="147" priority="3">
      <formula>LEN(TRIM(R8))&gt;0</formula>
    </cfRule>
  </conditionalFormatting>
  <conditionalFormatting sqref="R17:X22">
    <cfRule type="notContainsBlanks" dxfId="146" priority="6">
      <formula>LEN(TRIM(R17))&gt;0</formula>
    </cfRule>
  </conditionalFormatting>
  <conditionalFormatting sqref="R26:X31">
    <cfRule type="notContainsBlanks" dxfId="145" priority="9">
      <formula>LEN(TRIM(R26))&gt;0</formula>
    </cfRule>
  </conditionalFormatting>
  <conditionalFormatting sqref="R35:X40">
    <cfRule type="notContainsBlanks" dxfId="144" priority="12">
      <formula>LEN(TRIM(R35))&gt;0</formula>
    </cfRule>
  </conditionalFormatting>
  <dataValidations count="2">
    <dataValidation type="list" allowBlank="1" showInputMessage="1" showErrorMessage="1" prompt="Sélectionnez une année" sqref="B3:F3" xr:uid="{00000000-0002-0000-01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1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wsTCalendar3">
    <pageSetUpPr autoPageBreaks="0" fitToPage="1"/>
  </sheetPr>
  <dimension ref="A1:AC40"/>
  <sheetViews>
    <sheetView showGridLine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4">
        <v>2019</v>
      </c>
      <c r="C3" s="34"/>
      <c r="D3" s="34"/>
      <c r="E3" s="34"/>
      <c r="F3" s="34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36" t="s">
        <v>1</v>
      </c>
      <c r="C6" s="36"/>
      <c r="D6" s="36"/>
      <c r="E6" s="36"/>
      <c r="F6" s="36"/>
      <c r="G6" s="36"/>
      <c r="H6" s="36"/>
      <c r="J6" s="36" t="s">
        <v>12</v>
      </c>
      <c r="K6" s="36"/>
      <c r="L6" s="36"/>
      <c r="M6" s="36"/>
      <c r="N6" s="36"/>
      <c r="O6" s="36"/>
      <c r="P6" s="36"/>
      <c r="R6" s="36" t="s">
        <v>16</v>
      </c>
      <c r="S6" s="36"/>
      <c r="T6" s="36"/>
      <c r="U6" s="36"/>
      <c r="V6" s="36"/>
      <c r="W6" s="36"/>
      <c r="X6" s="36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>
        <f>IF(DAY(JanDim1)=1,"",IF(AND(YEAR(JanDim1+2)=AnnéeCalendrier,MONTH(JanDim1+2)=1),JanDim1+2,""))</f>
        <v>43466</v>
      </c>
      <c r="D8" s="5">
        <f>IF(DAY(JanDim1)=1,"",IF(AND(YEAR(JanDim1+3)=AnnéeCalendrier,MONTH(JanDim1+3)=1),JanDim1+3,""))</f>
        <v>43467</v>
      </c>
      <c r="E8" s="5">
        <f>IF(DAY(JanDim1)=1,"",IF(AND(YEAR(JanDim1+4)=AnnéeCalendrier,MONTH(JanDim1+4)=1),JanDim1+4,""))</f>
        <v>43468</v>
      </c>
      <c r="F8" s="5">
        <f>IF(DAY(JanDim1)=1,"",IF(AND(YEAR(JanDim1+5)=AnnéeCalendrier,MONTH(JanDim1+5)=1),JanDim1+5,""))</f>
        <v>43469</v>
      </c>
      <c r="G8" s="5">
        <f>IF(DAY(JanDim1)=1,"",IF(AND(YEAR(JanDim1+6)=AnnéeCalendrier,MONTH(JanDim1+6)=1),JanDim1+6,""))</f>
        <v>43470</v>
      </c>
      <c r="H8" s="5">
        <f>IF(DAY(JanDim1)=1,IF(AND(YEAR(JanDim1)=AnnéeCalendrier,MONTH(JanDim1)=1),JanDim1,""),IF(AND(YEAR(JanDim1+7)=AnnéeCalendrier,MONTH(JanDim1+7)=1),JanDim1+7,""))</f>
        <v>43471</v>
      </c>
      <c r="J8" s="5" t="str">
        <f>IF(DAY(FévDim1)=1,"",IF(AND(YEAR(FévDim1+1)=AnnéeCalendrier,MONTH(FévDim1+1)=2),FévDim1+1,""))</f>
        <v/>
      </c>
      <c r="K8" s="5" t="str">
        <f>IF(DAY(FévDim1)=1,"",IF(AND(YEAR(FévDim1+2)=AnnéeCalendrier,MONTH(FévDim1+2)=2),FévDim1+2,""))</f>
        <v/>
      </c>
      <c r="L8" s="5" t="str">
        <f>IF(DAY(FévDim1)=1,"",IF(AND(YEAR(FévDim1+3)=AnnéeCalendrier,MONTH(FévDim1+3)=2),FévDim1+3,""))</f>
        <v/>
      </c>
      <c r="M8" s="5" t="str">
        <f>IF(DAY(FévDim1)=1,"",IF(AND(YEAR(FévDim1+4)=AnnéeCalendrier,MONTH(FévDim1+4)=2),FévDim1+4,""))</f>
        <v/>
      </c>
      <c r="N8" s="5">
        <f>IF(DAY(FévDim1)=1,"",IF(AND(YEAR(FévDim1+5)=AnnéeCalendrier,MONTH(FévDim1+5)=2),FévDim1+5,""))</f>
        <v>43497</v>
      </c>
      <c r="O8" s="5">
        <f>IF(DAY(FévDim1)=1,"",IF(AND(YEAR(FévDim1+6)=AnnéeCalendrier,MONTH(FévDim1+6)=2),FévDim1+6,""))</f>
        <v>43498</v>
      </c>
      <c r="P8" s="5">
        <f>IF(DAY(FévDim1)=1,IF(AND(YEAR(FévDim1)=AnnéeCalendrier,MONTH(FévDim1)=2),FévDim1,""),IF(AND(YEAR(FévDim1+7)=AnnéeCalendrier,MONTH(FévDim1+7)=2),FévDim1+7,""))</f>
        <v>43499</v>
      </c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 t="str">
        <f>IF(DAY(MarDim1)=1,"",IF(AND(YEAR(MarDim1+3)=AnnéeCalendrier,MONTH(MarDim1+3)=3),MarDim1+3,""))</f>
        <v/>
      </c>
      <c r="U8" s="5" t="str">
        <f>IF(DAY(MarDim1)=1,"",IF(AND(YEAR(MarDim1+4)=AnnéeCalendrier,MONTH(MarDim1+4)=3),MarDim1+4,""))</f>
        <v/>
      </c>
      <c r="V8" s="5">
        <f>IF(DAY(MarDim1)=1,"",IF(AND(YEAR(MarDim1+5)=AnnéeCalendrier,MONTH(MarDim1+5)=3),MarDim1+5,""))</f>
        <v>43525</v>
      </c>
      <c r="W8" s="5">
        <f>IF(DAY(MarDim1)=1,"",IF(AND(YEAR(MarDim1+6)=AnnéeCalendrier,MONTH(MarDim1+6)=3),MarDim1+6,""))</f>
        <v>43526</v>
      </c>
      <c r="X8" s="5">
        <f>IF(DAY(MarDim1)=1,IF(AND(YEAR(MarDim1)=AnnéeCalendrier,MONTH(MarDim1)=3),MarDim1,""),IF(AND(YEAR(MarDim1+7)=AnnéeCalendrier,MONTH(MarDim1+7)=3),MarDim1+7,""))</f>
        <v>43527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43472</v>
      </c>
      <c r="C9" s="5">
        <f>IF(DAY(JanDim1)=1,IF(AND(YEAR(JanDim1+2)=AnnéeCalendrier,MONTH(JanDim1+2)=1),JanDim1+2,""),IF(AND(YEAR(JanDim1+9)=AnnéeCalendrier,MONTH(JanDim1+9)=1),JanDim1+9,""))</f>
        <v>43473</v>
      </c>
      <c r="D9" s="5">
        <f>IF(DAY(JanDim1)=1,IF(AND(YEAR(JanDim1+3)=AnnéeCalendrier,MONTH(JanDim1+3)=1),JanDim1+3,""),IF(AND(YEAR(JanDim1+10)=AnnéeCalendrier,MONTH(JanDim1+10)=1),JanDim1+10,""))</f>
        <v>43474</v>
      </c>
      <c r="E9" s="5">
        <f>IF(DAY(JanDim1)=1,IF(AND(YEAR(JanDim1+4)=AnnéeCalendrier,MONTH(JanDim1+4)=1),JanDim1+4,""),IF(AND(YEAR(JanDim1+11)=AnnéeCalendrier,MONTH(JanDim1+11)=1),JanDim1+11,""))</f>
        <v>43475</v>
      </c>
      <c r="F9" s="5">
        <f>IF(DAY(JanDim1)=1,IF(AND(YEAR(JanDim1+5)=AnnéeCalendrier,MONTH(JanDim1+5)=1),JanDim1+5,""),IF(AND(YEAR(JanDim1+12)=AnnéeCalendrier,MONTH(JanDim1+12)=1),JanDim1+12,""))</f>
        <v>43476</v>
      </c>
      <c r="G9" s="5">
        <f>IF(DAY(JanDim1)=1,IF(AND(YEAR(JanDim1+6)=AnnéeCalendrier,MONTH(JanDim1+6)=1),JanDim1+6,""),IF(AND(YEAR(JanDim1+13)=AnnéeCalendrier,MONTH(JanDim1+13)=1),JanDim1+13,""))</f>
        <v>43477</v>
      </c>
      <c r="H9" s="5">
        <f>IF(DAY(JanDim1)=1,IF(AND(YEAR(JanDim1+7)=AnnéeCalendrier,MONTH(JanDim1+7)=1),JanDim1+7,""),IF(AND(YEAR(JanDim1+14)=AnnéeCalendrier,MONTH(JanDim1+14)=1),JanDim1+14,""))</f>
        <v>43478</v>
      </c>
      <c r="J9" s="5">
        <f>IF(DAY(FévDim1)=1,IF(AND(YEAR(FévDim1+1)=AnnéeCalendrier,MONTH(FévDim1+1)=2),FévDim1+1,""),IF(AND(YEAR(FévDim1+8)=AnnéeCalendrier,MONTH(FévDim1+8)=2),FévDim1+8,""))</f>
        <v>43500</v>
      </c>
      <c r="K9" s="5">
        <f>IF(DAY(FévDim1)=1,IF(AND(YEAR(FévDim1+2)=AnnéeCalendrier,MONTH(FévDim1+2)=2),FévDim1+2,""),IF(AND(YEAR(FévDim1+9)=AnnéeCalendrier,MONTH(FévDim1+9)=2),FévDim1+9,""))</f>
        <v>43501</v>
      </c>
      <c r="L9" s="5">
        <f>IF(DAY(FévDim1)=1,IF(AND(YEAR(FévDim1+3)=AnnéeCalendrier,MONTH(FévDim1+3)=2),FévDim1+3,""),IF(AND(YEAR(FévDim1+10)=AnnéeCalendrier,MONTH(FévDim1+10)=2),FévDim1+10,""))</f>
        <v>43502</v>
      </c>
      <c r="M9" s="5">
        <f>IF(DAY(FévDim1)=1,IF(AND(YEAR(FévDim1+4)=AnnéeCalendrier,MONTH(FévDim1+4)=2),FévDim1+4,""),IF(AND(YEAR(FévDim1+11)=AnnéeCalendrier,MONTH(FévDim1+11)=2),FévDim1+11,""))</f>
        <v>43503</v>
      </c>
      <c r="N9" s="5">
        <f>IF(DAY(FévDim1)=1,IF(AND(YEAR(FévDim1+5)=AnnéeCalendrier,MONTH(FévDim1+5)=2),FévDim1+5,""),IF(AND(YEAR(FévDim1+12)=AnnéeCalendrier,MONTH(FévDim1+12)=2),FévDim1+12,""))</f>
        <v>43504</v>
      </c>
      <c r="O9" s="5">
        <f>IF(DAY(FévDim1)=1,IF(AND(YEAR(FévDim1+6)=AnnéeCalendrier,MONTH(FévDim1+6)=2),FévDim1+6,""),IF(AND(YEAR(FévDim1+13)=AnnéeCalendrier,MONTH(FévDim1+13)=2),FévDim1+13,""))</f>
        <v>43505</v>
      </c>
      <c r="P9" s="5">
        <f>IF(DAY(FévDim1)=1,IF(AND(YEAR(FévDim1+7)=AnnéeCalendrier,MONTH(FévDim1+7)=2),FévDim1+7,""),IF(AND(YEAR(FévDim1+14)=AnnéeCalendrier,MONTH(FévDim1+14)=2),FévDim1+14,""))</f>
        <v>43506</v>
      </c>
      <c r="R9" s="5">
        <f>IF(DAY(MarDim1)=1,IF(AND(YEAR(MarDim1+1)=AnnéeCalendrier,MONTH(MarDim1+1)=3),MarDim1+1,""),IF(AND(YEAR(MarDim1+8)=AnnéeCalendrier,MONTH(MarDim1+8)=3),MarDim1+8,""))</f>
        <v>43528</v>
      </c>
      <c r="S9" s="5">
        <f>IF(DAY(MarDim1)=1,IF(AND(YEAR(MarDim1+2)=AnnéeCalendrier,MONTH(MarDim1+2)=3),MarDim1+2,""),IF(AND(YEAR(MarDim1+9)=AnnéeCalendrier,MONTH(MarDim1+9)=3),MarDim1+9,""))</f>
        <v>43529</v>
      </c>
      <c r="T9" s="5">
        <f>IF(DAY(MarDim1)=1,IF(AND(YEAR(MarDim1+3)=AnnéeCalendrier,MONTH(MarDim1+3)=3),MarDim1+3,""),IF(AND(YEAR(MarDim1+10)=AnnéeCalendrier,MONTH(MarDim1+10)=3),MarDim1+10,""))</f>
        <v>43530</v>
      </c>
      <c r="U9" s="5">
        <f>IF(DAY(MarDim1)=1,IF(AND(YEAR(MarDim1+4)=AnnéeCalendrier,MONTH(MarDim1+4)=3),MarDim1+4,""),IF(AND(YEAR(MarDim1+11)=AnnéeCalendrier,MONTH(MarDim1+11)=3),MarDim1+11,""))</f>
        <v>43531</v>
      </c>
      <c r="V9" s="5">
        <f>IF(DAY(MarDim1)=1,IF(AND(YEAR(MarDim1+5)=AnnéeCalendrier,MONTH(MarDim1+5)=3),MarDim1+5,""),IF(AND(YEAR(MarDim1+12)=AnnéeCalendrier,MONTH(MarDim1+12)=3),MarDim1+12,""))</f>
        <v>43532</v>
      </c>
      <c r="W9" s="5">
        <f>IF(DAY(MarDim1)=1,IF(AND(YEAR(MarDim1+6)=AnnéeCalendrier,MONTH(MarDim1+6)=3),MarDim1+6,""),IF(AND(YEAR(MarDim1+13)=AnnéeCalendrier,MONTH(MarDim1+13)=3),MarDim1+13,""))</f>
        <v>43533</v>
      </c>
      <c r="X9" s="5">
        <f>IF(DAY(MarDim1)=1,IF(AND(YEAR(MarDim1+7)=AnnéeCalendrier,MONTH(MarDim1+7)=3),MarDim1+7,""),IF(AND(YEAR(MarDim1+14)=AnnéeCalendrier,MONTH(MarDim1+14)=3),MarDim1+14,""))</f>
        <v>43534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43479</v>
      </c>
      <c r="C10" s="5">
        <f>IF(DAY(JanDim1)=1,IF(AND(YEAR(JanDim1+9)=AnnéeCalendrier,MONTH(JanDim1+9)=1),JanDim1+9,""),IF(AND(YEAR(JanDim1+16)=AnnéeCalendrier,MONTH(JanDim1+16)=1),JanDim1+16,""))</f>
        <v>43480</v>
      </c>
      <c r="D10" s="5">
        <f>IF(DAY(JanDim1)=1,IF(AND(YEAR(JanDim1+10)=AnnéeCalendrier,MONTH(JanDim1+10)=1),JanDim1+10,""),IF(AND(YEAR(JanDim1+17)=AnnéeCalendrier,MONTH(JanDim1+17)=1),JanDim1+17,""))</f>
        <v>43481</v>
      </c>
      <c r="E10" s="5">
        <f>IF(DAY(JanDim1)=1,IF(AND(YEAR(JanDim1+11)=AnnéeCalendrier,MONTH(JanDim1+11)=1),JanDim1+11,""),IF(AND(YEAR(JanDim1+18)=AnnéeCalendrier,MONTH(JanDim1+18)=1),JanDim1+18,""))</f>
        <v>43482</v>
      </c>
      <c r="F10" s="5">
        <f>IF(DAY(JanDim1)=1,IF(AND(YEAR(JanDim1+12)=AnnéeCalendrier,MONTH(JanDim1+12)=1),JanDim1+12,""),IF(AND(YEAR(JanDim1+19)=AnnéeCalendrier,MONTH(JanDim1+19)=1),JanDim1+19,""))</f>
        <v>43483</v>
      </c>
      <c r="G10" s="5">
        <f>IF(DAY(JanDim1)=1,IF(AND(YEAR(JanDim1+13)=AnnéeCalendrier,MONTH(JanDim1+13)=1),JanDim1+13,""),IF(AND(YEAR(JanDim1+20)=AnnéeCalendrier,MONTH(JanDim1+20)=1),JanDim1+20,""))</f>
        <v>43484</v>
      </c>
      <c r="H10" s="5">
        <f>IF(DAY(JanDim1)=1,IF(AND(YEAR(JanDim1+14)=AnnéeCalendrier,MONTH(JanDim1+14)=1),JanDim1+14,""),IF(AND(YEAR(JanDim1+21)=AnnéeCalendrier,MONTH(JanDim1+21)=1),JanDim1+21,""))</f>
        <v>43485</v>
      </c>
      <c r="J10" s="5">
        <f>IF(DAY(FévDim1)=1,IF(AND(YEAR(FévDim1+8)=AnnéeCalendrier,MONTH(FévDim1+8)=2),FévDim1+8,""),IF(AND(YEAR(FévDim1+15)=AnnéeCalendrier,MONTH(FévDim1+15)=2),FévDim1+15,""))</f>
        <v>43507</v>
      </c>
      <c r="K10" s="5">
        <f>IF(DAY(FévDim1)=1,IF(AND(YEAR(FévDim1+9)=AnnéeCalendrier,MONTH(FévDim1+9)=2),FévDim1+9,""),IF(AND(YEAR(FévDim1+16)=AnnéeCalendrier,MONTH(FévDim1+16)=2),FévDim1+16,""))</f>
        <v>43508</v>
      </c>
      <c r="L10" s="5">
        <f>IF(DAY(FévDim1)=1,IF(AND(YEAR(FévDim1+10)=AnnéeCalendrier,MONTH(FévDim1+10)=2),FévDim1+10,""),IF(AND(YEAR(FévDim1+17)=AnnéeCalendrier,MONTH(FévDim1+17)=2),FévDim1+17,""))</f>
        <v>43509</v>
      </c>
      <c r="M10" s="5">
        <f>IF(DAY(FévDim1)=1,IF(AND(YEAR(FévDim1+11)=AnnéeCalendrier,MONTH(FévDim1+11)=2),FévDim1+11,""),IF(AND(YEAR(FévDim1+18)=AnnéeCalendrier,MONTH(FévDim1+18)=2),FévDim1+18,""))</f>
        <v>43510</v>
      </c>
      <c r="N10" s="5">
        <f>IF(DAY(FévDim1)=1,IF(AND(YEAR(FévDim1+12)=AnnéeCalendrier,MONTH(FévDim1+12)=2),FévDim1+12,""),IF(AND(YEAR(FévDim1+19)=AnnéeCalendrier,MONTH(FévDim1+19)=2),FévDim1+19,""))</f>
        <v>43511</v>
      </c>
      <c r="O10" s="5">
        <f>IF(DAY(FévDim1)=1,IF(AND(YEAR(FévDim1+13)=AnnéeCalendrier,MONTH(FévDim1+13)=2),FévDim1+13,""),IF(AND(YEAR(FévDim1+20)=AnnéeCalendrier,MONTH(FévDim1+20)=2),FévDim1+20,""))</f>
        <v>43512</v>
      </c>
      <c r="P10" s="5">
        <f>IF(DAY(FévDim1)=1,IF(AND(YEAR(FévDim1+14)=AnnéeCalendrier,MONTH(FévDim1+14)=2),FévDim1+14,""),IF(AND(YEAR(FévDim1+21)=AnnéeCalendrier,MONTH(FévDim1+21)=2),FévDim1+21,""))</f>
        <v>43513</v>
      </c>
      <c r="R10" s="5">
        <f>IF(DAY(MarDim1)=1,IF(AND(YEAR(MarDim1+8)=AnnéeCalendrier,MONTH(MarDim1+8)=3),MarDim1+8,""),IF(AND(YEAR(MarDim1+15)=AnnéeCalendrier,MONTH(MarDim1+15)=3),MarDim1+15,""))</f>
        <v>43535</v>
      </c>
      <c r="S10" s="5">
        <f>IF(DAY(MarDim1)=1,IF(AND(YEAR(MarDim1+9)=AnnéeCalendrier,MONTH(MarDim1+9)=3),MarDim1+9,""),IF(AND(YEAR(MarDim1+16)=AnnéeCalendrier,MONTH(MarDim1+16)=3),MarDim1+16,""))</f>
        <v>43536</v>
      </c>
      <c r="T10" s="5">
        <f>IF(DAY(MarDim1)=1,IF(AND(YEAR(MarDim1+10)=AnnéeCalendrier,MONTH(MarDim1+10)=3),MarDim1+10,""),IF(AND(YEAR(MarDim1+17)=AnnéeCalendrier,MONTH(MarDim1+17)=3),MarDim1+17,""))</f>
        <v>43537</v>
      </c>
      <c r="U10" s="5">
        <f>IF(DAY(MarDim1)=1,IF(AND(YEAR(MarDim1+11)=AnnéeCalendrier,MONTH(MarDim1+11)=3),MarDim1+11,""),IF(AND(YEAR(MarDim1+18)=AnnéeCalendrier,MONTH(MarDim1+18)=3),MarDim1+18,""))</f>
        <v>43538</v>
      </c>
      <c r="V10" s="5">
        <f>IF(DAY(MarDim1)=1,IF(AND(YEAR(MarDim1+12)=AnnéeCalendrier,MONTH(MarDim1+12)=3),MarDim1+12,""),IF(AND(YEAR(MarDim1+19)=AnnéeCalendrier,MONTH(MarDim1+19)=3),MarDim1+19,""))</f>
        <v>43539</v>
      </c>
      <c r="W10" s="5">
        <f>IF(DAY(MarDim1)=1,IF(AND(YEAR(MarDim1+13)=AnnéeCalendrier,MONTH(MarDim1+13)=3),MarDim1+13,""),IF(AND(YEAR(MarDim1+20)=AnnéeCalendrier,MONTH(MarDim1+20)=3),MarDim1+20,""))</f>
        <v>43540</v>
      </c>
      <c r="X10" s="5">
        <f>IF(DAY(MarDim1)=1,IF(AND(YEAR(MarDim1+14)=AnnéeCalendrier,MONTH(MarDim1+14)=3),MarDim1+14,""),IF(AND(YEAR(MarDim1+21)=AnnéeCalendrier,MONTH(MarDim1+21)=3),MarDim1+21,""))</f>
        <v>43541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43486</v>
      </c>
      <c r="C11" s="5">
        <f>IF(DAY(JanDim1)=1,IF(AND(YEAR(JanDim1+16)=AnnéeCalendrier,MONTH(JanDim1+16)=1),JanDim1+16,""),IF(AND(YEAR(JanDim1+23)=AnnéeCalendrier,MONTH(JanDim1+23)=1),JanDim1+23,""))</f>
        <v>43487</v>
      </c>
      <c r="D11" s="5">
        <f>IF(DAY(JanDim1)=1,IF(AND(YEAR(JanDim1+17)=AnnéeCalendrier,MONTH(JanDim1+17)=1),JanDim1+17,""),IF(AND(YEAR(JanDim1+24)=AnnéeCalendrier,MONTH(JanDim1+24)=1),JanDim1+24,""))</f>
        <v>43488</v>
      </c>
      <c r="E11" s="5">
        <f>IF(DAY(JanDim1)=1,IF(AND(YEAR(JanDim1+18)=AnnéeCalendrier,MONTH(JanDim1+18)=1),JanDim1+18,""),IF(AND(YEAR(JanDim1+25)=AnnéeCalendrier,MONTH(JanDim1+25)=1),JanDim1+25,""))</f>
        <v>43489</v>
      </c>
      <c r="F11" s="5">
        <f>IF(DAY(JanDim1)=1,IF(AND(YEAR(JanDim1+19)=AnnéeCalendrier,MONTH(JanDim1+19)=1),JanDim1+19,""),IF(AND(YEAR(JanDim1+26)=AnnéeCalendrier,MONTH(JanDim1+26)=1),JanDim1+26,""))</f>
        <v>43490</v>
      </c>
      <c r="G11" s="5">
        <f>IF(DAY(JanDim1)=1,IF(AND(YEAR(JanDim1+20)=AnnéeCalendrier,MONTH(JanDim1+20)=1),JanDim1+20,""),IF(AND(YEAR(JanDim1+27)=AnnéeCalendrier,MONTH(JanDim1+27)=1),JanDim1+27,""))</f>
        <v>43491</v>
      </c>
      <c r="H11" s="5">
        <f>IF(DAY(JanDim1)=1,IF(AND(YEAR(JanDim1+21)=AnnéeCalendrier,MONTH(JanDim1+21)=1),JanDim1+21,""),IF(AND(YEAR(JanDim1+28)=AnnéeCalendrier,MONTH(JanDim1+28)=1),JanDim1+28,""))</f>
        <v>43492</v>
      </c>
      <c r="J11" s="5">
        <f>IF(DAY(FévDim1)=1,IF(AND(YEAR(FévDim1+15)=AnnéeCalendrier,MONTH(FévDim1+15)=2),FévDim1+15,""),IF(AND(YEAR(FévDim1+22)=AnnéeCalendrier,MONTH(FévDim1+22)=2),FévDim1+22,""))</f>
        <v>43514</v>
      </c>
      <c r="K11" s="5">
        <f>IF(DAY(FévDim1)=1,IF(AND(YEAR(FévDim1+16)=AnnéeCalendrier,MONTH(FévDim1+16)=2),FévDim1+16,""),IF(AND(YEAR(FévDim1+23)=AnnéeCalendrier,MONTH(FévDim1+23)=2),FévDim1+23,""))</f>
        <v>43515</v>
      </c>
      <c r="L11" s="5">
        <f>IF(DAY(FévDim1)=1,IF(AND(YEAR(FévDim1+17)=AnnéeCalendrier,MONTH(FévDim1+17)=2),FévDim1+17,""),IF(AND(YEAR(FévDim1+24)=AnnéeCalendrier,MONTH(FévDim1+24)=2),FévDim1+24,""))</f>
        <v>43516</v>
      </c>
      <c r="M11" s="5">
        <f>IF(DAY(FévDim1)=1,IF(AND(YEAR(FévDim1+18)=AnnéeCalendrier,MONTH(FévDim1+18)=2),FévDim1+18,""),IF(AND(YEAR(FévDim1+25)=AnnéeCalendrier,MONTH(FévDim1+25)=2),FévDim1+25,""))</f>
        <v>43517</v>
      </c>
      <c r="N11" s="5">
        <f>IF(DAY(FévDim1)=1,IF(AND(YEAR(FévDim1+19)=AnnéeCalendrier,MONTH(FévDim1+19)=2),FévDim1+19,""),IF(AND(YEAR(FévDim1+26)=AnnéeCalendrier,MONTH(FévDim1+26)=2),FévDim1+26,""))</f>
        <v>43518</v>
      </c>
      <c r="O11" s="5">
        <f>IF(DAY(FévDim1)=1,IF(AND(YEAR(FévDim1+20)=AnnéeCalendrier,MONTH(FévDim1+20)=2),FévDim1+20,""),IF(AND(YEAR(FévDim1+27)=AnnéeCalendrier,MONTH(FévDim1+27)=2),FévDim1+27,""))</f>
        <v>43519</v>
      </c>
      <c r="P11" s="5">
        <f>IF(DAY(FévDim1)=1,IF(AND(YEAR(FévDim1+21)=AnnéeCalendrier,MONTH(FévDim1+21)=2),FévDim1+21,""),IF(AND(YEAR(FévDim1+28)=AnnéeCalendrier,MONTH(FévDim1+28)=2),FévDim1+28,""))</f>
        <v>43520</v>
      </c>
      <c r="R11" s="5">
        <f>IF(DAY(MarDim1)=1,IF(AND(YEAR(MarDim1+15)=AnnéeCalendrier,MONTH(MarDim1+15)=3),MarDim1+15,""),IF(AND(YEAR(MarDim1+22)=AnnéeCalendrier,MONTH(MarDim1+22)=3),MarDim1+22,""))</f>
        <v>43542</v>
      </c>
      <c r="S11" s="5">
        <f>IF(DAY(MarDim1)=1,IF(AND(YEAR(MarDim1+16)=AnnéeCalendrier,MONTH(MarDim1+16)=3),MarDim1+16,""),IF(AND(YEAR(MarDim1+23)=AnnéeCalendrier,MONTH(MarDim1+23)=3),MarDim1+23,""))</f>
        <v>43543</v>
      </c>
      <c r="T11" s="5">
        <f>IF(DAY(MarDim1)=1,IF(AND(YEAR(MarDim1+17)=AnnéeCalendrier,MONTH(MarDim1+17)=3),MarDim1+17,""),IF(AND(YEAR(MarDim1+24)=AnnéeCalendrier,MONTH(MarDim1+24)=3),MarDim1+24,""))</f>
        <v>43544</v>
      </c>
      <c r="U11" s="5">
        <f>IF(DAY(MarDim1)=1,IF(AND(YEAR(MarDim1+18)=AnnéeCalendrier,MONTH(MarDim1+18)=3),MarDim1+18,""),IF(AND(YEAR(MarDim1+25)=AnnéeCalendrier,MONTH(MarDim1+25)=3),MarDim1+25,""))</f>
        <v>43545</v>
      </c>
      <c r="V11" s="5">
        <f>IF(DAY(MarDim1)=1,IF(AND(YEAR(MarDim1+19)=AnnéeCalendrier,MONTH(MarDim1+19)=3),MarDim1+19,""),IF(AND(YEAR(MarDim1+26)=AnnéeCalendrier,MONTH(MarDim1+26)=3),MarDim1+26,""))</f>
        <v>43546</v>
      </c>
      <c r="W11" s="5">
        <f>IF(DAY(MarDim1)=1,IF(AND(YEAR(MarDim1+20)=AnnéeCalendrier,MONTH(MarDim1+20)=3),MarDim1+20,""),IF(AND(YEAR(MarDim1+27)=AnnéeCalendrier,MONTH(MarDim1+27)=3),MarDim1+27,""))</f>
        <v>43547</v>
      </c>
      <c r="X11" s="5">
        <f>IF(DAY(MarDim1)=1,IF(AND(YEAR(MarDim1+21)=AnnéeCalendrier,MONTH(MarDim1+21)=3),MarDim1+21,""),IF(AND(YEAR(MarDim1+28)=AnnéeCalendrier,MONTH(MarDim1+28)=3),MarDim1+28,""))</f>
        <v>43548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43493</v>
      </c>
      <c r="C12" s="5">
        <f>IF(DAY(JanDim1)=1,IF(AND(YEAR(JanDim1+23)=AnnéeCalendrier,MONTH(JanDim1+23)=1),JanDim1+23,""),IF(AND(YEAR(JanDim1+30)=AnnéeCalendrier,MONTH(JanDim1+30)=1),JanDim1+30,""))</f>
        <v>43494</v>
      </c>
      <c r="D12" s="5">
        <f>IF(DAY(JanDim1)=1,IF(AND(YEAR(JanDim1+24)=AnnéeCalendrier,MONTH(JanDim1+24)=1),JanDim1+24,""),IF(AND(YEAR(JanDim1+31)=AnnéeCalendrier,MONTH(JanDim1+31)=1),JanDim1+31,""))</f>
        <v>43495</v>
      </c>
      <c r="E12" s="5">
        <f>IF(DAY(JanDim1)=1,IF(AND(YEAR(JanDim1+25)=AnnéeCalendrier,MONTH(JanDim1+25)=1),JanDim1+25,""),IF(AND(YEAR(JanDim1+32)=AnnéeCalendrier,MONTH(JanDim1+32)=1),JanDim1+32,""))</f>
        <v>43496</v>
      </c>
      <c r="F12" s="5" t="str">
        <f>IF(DAY(JanDim1)=1,IF(AND(YEAR(JanDim1+26)=AnnéeCalendrier,MONTH(JanDim1+26)=1),JanDim1+26,""),IF(AND(YEAR(JanDim1+33)=AnnéeCalendrier,MONTH(JanDim1+33)=1),JanDim1+33,""))</f>
        <v/>
      </c>
      <c r="G12" s="5" t="str">
        <f>IF(DAY(JanDim1)=1,IF(AND(YEAR(JanDim1+27)=AnnéeCalendrier,MONTH(JanDim1+27)=1),JanDim1+27,""),IF(AND(YEAR(JanDim1+34)=AnnéeCalendrier,MONTH(JanDim1+34)=1),JanDim1+34,""))</f>
        <v/>
      </c>
      <c r="H12" s="5" t="str">
        <f>IF(DAY(JanDim1)=1,IF(AND(YEAR(JanDim1+28)=AnnéeCalendrier,MONTH(JanDim1+28)=1),JanDim1+28,""),IF(AND(YEAR(JanDim1+35)=AnnéeCalendrier,MONTH(JanDim1+35)=1),JanDim1+35,""))</f>
        <v/>
      </c>
      <c r="J12" s="5">
        <f>IF(DAY(FévDim1)=1,IF(AND(YEAR(FévDim1+22)=AnnéeCalendrier,MONTH(FévDim1+22)=2),FévDim1+22,""),IF(AND(YEAR(FévDim1+29)=AnnéeCalendrier,MONTH(FévDim1+29)=2),FévDim1+29,""))</f>
        <v>43521</v>
      </c>
      <c r="K12" s="5">
        <f>IF(DAY(FévDim1)=1,IF(AND(YEAR(FévDim1+23)=AnnéeCalendrier,MONTH(FévDim1+23)=2),FévDim1+23,""),IF(AND(YEAR(FévDim1+30)=AnnéeCalendrier,MONTH(FévDim1+30)=2),FévDim1+30,""))</f>
        <v>43522</v>
      </c>
      <c r="L12" s="5">
        <f>IF(DAY(FévDim1)=1,IF(AND(YEAR(FévDim1+24)=AnnéeCalendrier,MONTH(FévDim1+24)=2),FévDim1+24,""),IF(AND(YEAR(FévDim1+31)=AnnéeCalendrier,MONTH(FévDim1+31)=2),FévDim1+31,""))</f>
        <v>43523</v>
      </c>
      <c r="M12" s="5">
        <f>IF(DAY(FévDim1)=1,IF(AND(YEAR(FévDim1+25)=AnnéeCalendrier,MONTH(FévDim1+25)=2),FévDim1+25,""),IF(AND(YEAR(FévDim1+32)=AnnéeCalendrier,MONTH(FévDim1+32)=2),FévDim1+32,""))</f>
        <v>43524</v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R12" s="5">
        <f>IF(DAY(MarDim1)=1,IF(AND(YEAR(MarDim1+22)=AnnéeCalendrier,MONTH(MarDim1+22)=3),MarDim1+22,""),IF(AND(YEAR(MarDim1+29)=AnnéeCalendrier,MONTH(MarDim1+29)=3),MarDim1+29,""))</f>
        <v>43549</v>
      </c>
      <c r="S12" s="5">
        <f>IF(DAY(MarDim1)=1,IF(AND(YEAR(MarDim1+23)=AnnéeCalendrier,MONTH(MarDim1+23)=3),MarDim1+23,""),IF(AND(YEAR(MarDim1+30)=AnnéeCalendrier,MONTH(MarDim1+30)=3),MarDim1+30,""))</f>
        <v>43550</v>
      </c>
      <c r="T12" s="5">
        <f>IF(DAY(MarDim1)=1,IF(AND(YEAR(MarDim1+24)=AnnéeCalendrier,MONTH(MarDim1+24)=3),MarDim1+24,""),IF(AND(YEAR(MarDim1+31)=AnnéeCalendrier,MONTH(MarDim1+31)=3),MarDim1+31,""))</f>
        <v>43551</v>
      </c>
      <c r="U12" s="5">
        <f>IF(DAY(MarDim1)=1,IF(AND(YEAR(MarDim1+25)=AnnéeCalendrier,MONTH(MarDim1+25)=3),MarDim1+25,""),IF(AND(YEAR(MarDim1+32)=AnnéeCalendrier,MONTH(MarDim1+32)=3),MarDim1+32,""))</f>
        <v>43552</v>
      </c>
      <c r="V12" s="5">
        <f>IF(DAY(MarDim1)=1,IF(AND(YEAR(MarDim1+26)=AnnéeCalendrier,MONTH(MarDim1+26)=3),MarDim1+26,""),IF(AND(YEAR(MarDim1+33)=AnnéeCalendrier,MONTH(MarDim1+33)=3),MarDim1+33,""))</f>
        <v>43553</v>
      </c>
      <c r="W12" s="5">
        <f>IF(DAY(MarDim1)=1,IF(AND(YEAR(MarDim1+27)=AnnéeCalendrier,MONTH(MarDim1+27)=3),MarDim1+27,""),IF(AND(YEAR(MarDim1+34)=AnnéeCalendrier,MONTH(MarDim1+34)=3),MarDim1+34,""))</f>
        <v>43554</v>
      </c>
      <c r="X12" s="5">
        <f>IF(DAY(MarDim1)=1,IF(AND(YEAR(MarDim1+28)=AnnéeCalendrier,MONTH(MarDim1+28)=3),MarDim1+28,""),IF(AND(YEAR(MarDim1+35)=AnnéeCalendrier,MONTH(MarDim1+35)=3),MarDim1+35,""))</f>
        <v>43555</v>
      </c>
    </row>
    <row r="13" spans="1:29" ht="36" customHeight="1" x14ac:dyDescent="0.25">
      <c r="B13" s="5" t="str">
        <f>IF(DAY(JanDim1)=1,IF(AND(YEAR(JanDim1+29)=AnnéeCalendrier,MONTH(JanDim1+29)=1),JanDim1+29,""),IF(AND(YEAR(JanDim1+36)=AnnéeCalendrier,MONTH(JanDim1+36)=1),JanDim1+36,""))</f>
        <v/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J14" s="4"/>
      <c r="K14" s="4"/>
      <c r="L14" s="4"/>
      <c r="M14" s="4"/>
      <c r="N14" s="4"/>
      <c r="O14" s="4"/>
      <c r="P14" s="4"/>
    </row>
    <row r="15" spans="1:29" s="24" customFormat="1" ht="42" customHeight="1" x14ac:dyDescent="0.25">
      <c r="A15" s="23"/>
      <c r="B15" s="36" t="s">
        <v>3</v>
      </c>
      <c r="C15" s="36"/>
      <c r="D15" s="36"/>
      <c r="E15" s="36"/>
      <c r="F15" s="36"/>
      <c r="G15" s="36"/>
      <c r="H15" s="36"/>
      <c r="J15" s="36" t="s">
        <v>13</v>
      </c>
      <c r="K15" s="36"/>
      <c r="L15" s="36"/>
      <c r="M15" s="36"/>
      <c r="N15" s="36"/>
      <c r="O15" s="36"/>
      <c r="P15" s="36"/>
      <c r="R15" s="36" t="s">
        <v>17</v>
      </c>
      <c r="S15" s="36"/>
      <c r="T15" s="36"/>
      <c r="U15" s="36"/>
      <c r="V15" s="36"/>
      <c r="W15" s="36"/>
      <c r="X15" s="36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>
        <f>IF(DAY(AvrDim1)=1,"",IF(AND(YEAR(AvrDim1+1)=AnnéeCalendrier,MONTH(AvrDim1+1)=4),AvrDim1+1,""))</f>
        <v>43556</v>
      </c>
      <c r="C17" s="5">
        <f>IF(DAY(AvrDim1)=1,"",IF(AND(YEAR(AvrDim1+2)=AnnéeCalendrier,MONTH(AvrDim1+2)=4),AvrDim1+2,""))</f>
        <v>43557</v>
      </c>
      <c r="D17" s="5">
        <f>IF(DAY(AvrDim1)=1,"",IF(AND(YEAR(AvrDim1+3)=AnnéeCalendrier,MONTH(AvrDim1+3)=4),AvrDim1+3,""))</f>
        <v>43558</v>
      </c>
      <c r="E17" s="5">
        <f>IF(DAY(AvrDim1)=1,"",IF(AND(YEAR(AvrDim1+4)=AnnéeCalendrier,MONTH(AvrDim1+4)=4),AvrDim1+4,""))</f>
        <v>43559</v>
      </c>
      <c r="F17" s="5">
        <f>IF(DAY(AvrDim1)=1,"",IF(AND(YEAR(AvrDim1+5)=AnnéeCalendrier,MONTH(AvrDim1+5)=4),AvrDim1+5,""))</f>
        <v>43560</v>
      </c>
      <c r="G17" s="5">
        <f>IF(DAY(AvrDim1)=1,"",IF(AND(YEAR(AvrDim1+6)=AnnéeCalendrier,MONTH(AvrDim1+6)=4),AvrDim1+6,""))</f>
        <v>43561</v>
      </c>
      <c r="H17" s="7">
        <f>IF(DAY(AvrDim1)=1,IF(AND(YEAR(AvrDim1)=AnnéeCalendrier,MONTH(AvrDim1)=4),AvrDim1,""),IF(AND(YEAR(AvrDim1+7)=AnnéeCalendrier,MONTH(AvrDim1+7)=4),AvrDim1+7,""))</f>
        <v>43562</v>
      </c>
      <c r="J17" s="6" t="str">
        <f>IF(DAY(MaiDim1)=1,"",IF(AND(YEAR(MaiDim1+1)=AnnéeCalendrier,MONTH(MaiDim1+1)=5),MaiDim1+1,""))</f>
        <v/>
      </c>
      <c r="K17" s="5" t="str">
        <f>IF(DAY(MaiDim1)=1,"",IF(AND(YEAR(MaiDim1+2)=AnnéeCalendrier,MONTH(MaiDim1+2)=5),MaiDim1+2,""))</f>
        <v/>
      </c>
      <c r="L17" s="5">
        <f>IF(DAY(MaiDim1)=1,"",IF(AND(YEAR(MaiDim1+3)=AnnéeCalendrier,MONTH(MaiDim1+3)=5),MaiDim1+3,""))</f>
        <v>43586</v>
      </c>
      <c r="M17" s="5">
        <f>IF(DAY(MaiDim1)=1,"",IF(AND(YEAR(MaiDim1+4)=AnnéeCalendrier,MONTH(MaiDim1+4)=5),MaiDim1+4,""))</f>
        <v>43587</v>
      </c>
      <c r="N17" s="5">
        <f>IF(DAY(MaiDim1)=1,"",IF(AND(YEAR(MaiDim1+5)=AnnéeCalendrier,MONTH(MaiDim1+5)=5),MaiDim1+5,""))</f>
        <v>43588</v>
      </c>
      <c r="O17" s="5">
        <f>IF(DAY(MaiDim1)=1,"",IF(AND(YEAR(MaiDim1+6)=AnnéeCalendrier,MONTH(MaiDim1+6)=5),MaiDim1+6,""))</f>
        <v>43589</v>
      </c>
      <c r="P17" s="7">
        <f>IF(DAY(MaiDim1)=1,IF(AND(YEAR(MaiDim1)=AnnéeCalendrier,MONTH(MaiDim1)=5),MaiDim1,""),IF(AND(YEAR(MaiDim1+7)=AnnéeCalendrier,MONTH(MaiDim1+7)=5),MaiDim1+7,""))</f>
        <v>43590</v>
      </c>
      <c r="R17" s="6" t="str">
        <f>IF(DAY(JunDim1)=1,"",IF(AND(YEAR(JunDim1+1)=AnnéeCalendrier,MONTH(JunDim1+1)=6),JunDim1+1,""))</f>
        <v/>
      </c>
      <c r="S17" s="5" t="str">
        <f>IF(DAY(JunDim1)=1,"",IF(AND(YEAR(JunDim1+2)=AnnéeCalendrier,MONTH(JunDim1+2)=6),JunDim1+2,""))</f>
        <v/>
      </c>
      <c r="T17" s="5" t="str">
        <f>IF(DAY(JunDim1)=1,"",IF(AND(YEAR(JunDim1+3)=AnnéeCalendrier,MONTH(JunDim1+3)=6),JunDim1+3,""))</f>
        <v/>
      </c>
      <c r="U17" s="5" t="str">
        <f>IF(DAY(JunDim1)=1,"",IF(AND(YEAR(JunDim1+4)=AnnéeCalendrier,MONTH(JunDim1+4)=6),JunDim1+4,""))</f>
        <v/>
      </c>
      <c r="V17" s="5" t="str">
        <f>IF(DAY(JunDim1)=1,"",IF(AND(YEAR(JunDim1+5)=AnnéeCalendrier,MONTH(JunDim1+5)=6),JunDim1+5,""))</f>
        <v/>
      </c>
      <c r="W17" s="5">
        <f>IF(DAY(JunDim1)=1,"",IF(AND(YEAR(JunDim1+6)=AnnéeCalendrier,MONTH(JunDim1+6)=6),JunDim1+6,""))</f>
        <v>43617</v>
      </c>
      <c r="X17" s="7">
        <f>IF(DAY(JunDim1)=1,IF(AND(YEAR(JunDim1)=AnnéeCalendrier,MONTH(JunDim1)=6),JunDim1,""),IF(AND(YEAR(JunDim1+7)=AnnéeCalendrier,MONTH(JunDim1+7)=6),JunDim1+7,""))</f>
        <v>43618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43563</v>
      </c>
      <c r="C18" s="5">
        <f>IF(DAY(AvrDim1)=1,IF(AND(YEAR(AvrDim1+2)=AnnéeCalendrier,MONTH(AvrDim1+2)=4),AvrDim1+2,""),IF(AND(YEAR(AvrDim1+9)=AnnéeCalendrier,MONTH(AvrDim1+9)=4),AvrDim1+9,""))</f>
        <v>43564</v>
      </c>
      <c r="D18" s="5">
        <f>IF(DAY(AvrDim1)=1,IF(AND(YEAR(AvrDim1+3)=AnnéeCalendrier,MONTH(AvrDim1+3)=4),AvrDim1+3,""),IF(AND(YEAR(AvrDim1+10)=AnnéeCalendrier,MONTH(AvrDim1+10)=4),AvrDim1+10,""))</f>
        <v>43565</v>
      </c>
      <c r="E18" s="5">
        <f>IF(DAY(AvrDim1)=1,IF(AND(YEAR(AvrDim1+4)=AnnéeCalendrier,MONTH(AvrDim1+4)=4),AvrDim1+4,""),IF(AND(YEAR(AvrDim1+11)=AnnéeCalendrier,MONTH(AvrDim1+11)=4),AvrDim1+11,""))</f>
        <v>43566</v>
      </c>
      <c r="F18" s="5">
        <f>IF(DAY(AvrDim1)=1,IF(AND(YEAR(AvrDim1+5)=AnnéeCalendrier,MONTH(AvrDim1+5)=4),AvrDim1+5,""),IF(AND(YEAR(AvrDim1+12)=AnnéeCalendrier,MONTH(AvrDim1+12)=4),AvrDim1+12,""))</f>
        <v>43567</v>
      </c>
      <c r="G18" s="5">
        <f>IF(DAY(AvrDim1)=1,IF(AND(YEAR(AvrDim1+6)=AnnéeCalendrier,MONTH(AvrDim1+6)=4),AvrDim1+6,""),IF(AND(YEAR(AvrDim1+13)=AnnéeCalendrier,MONTH(AvrDim1+13)=4),AvrDim1+13,""))</f>
        <v>43568</v>
      </c>
      <c r="H18" s="7">
        <f>IF(DAY(AvrDim1)=1,IF(AND(YEAR(AvrDim1+7)=AnnéeCalendrier,MONTH(AvrDim1+7)=4),AvrDim1+7,""),IF(AND(YEAR(AvrDim1+14)=AnnéeCalendrier,MONTH(AvrDim1+14)=4),AvrDim1+14,""))</f>
        <v>43569</v>
      </c>
      <c r="J18" s="6">
        <f>IF(DAY(MaiDim1)=1,IF(AND(YEAR(MaiDim1+1)=AnnéeCalendrier,MONTH(MaiDim1+1)=5),MaiDim1+1,""),IF(AND(YEAR(MaiDim1+8)=AnnéeCalendrier,MONTH(MaiDim1+8)=5),MaiDim1+8,""))</f>
        <v>43591</v>
      </c>
      <c r="K18" s="5">
        <f>IF(DAY(MaiDim1)=1,IF(AND(YEAR(MaiDim1+2)=AnnéeCalendrier,MONTH(MaiDim1+2)=5),MaiDim1+2,""),IF(AND(YEAR(MaiDim1+9)=AnnéeCalendrier,MONTH(MaiDim1+9)=5),MaiDim1+9,""))</f>
        <v>43592</v>
      </c>
      <c r="L18" s="5">
        <f>IF(DAY(MaiDim1)=1,IF(AND(YEAR(MaiDim1+3)=AnnéeCalendrier,MONTH(MaiDim1+3)=5),MaiDim1+3,""),IF(AND(YEAR(MaiDim1+10)=AnnéeCalendrier,MONTH(MaiDim1+10)=5),MaiDim1+10,""))</f>
        <v>43593</v>
      </c>
      <c r="M18" s="5">
        <f>IF(DAY(MaiDim1)=1,IF(AND(YEAR(MaiDim1+4)=AnnéeCalendrier,MONTH(MaiDim1+4)=5),MaiDim1+4,""),IF(AND(YEAR(MaiDim1+11)=AnnéeCalendrier,MONTH(MaiDim1+11)=5),MaiDim1+11,""))</f>
        <v>43594</v>
      </c>
      <c r="N18" s="5">
        <f>IF(DAY(MaiDim1)=1,IF(AND(YEAR(MaiDim1+5)=AnnéeCalendrier,MONTH(MaiDim1+5)=5),MaiDim1+5,""),IF(AND(YEAR(MaiDim1+12)=AnnéeCalendrier,MONTH(MaiDim1+12)=5),MaiDim1+12,""))</f>
        <v>43595</v>
      </c>
      <c r="O18" s="5">
        <f>IF(DAY(MaiDim1)=1,IF(AND(YEAR(MaiDim1+6)=AnnéeCalendrier,MONTH(MaiDim1+6)=5),MaiDim1+6,""),IF(AND(YEAR(MaiDim1+13)=AnnéeCalendrier,MONTH(MaiDim1+13)=5),MaiDim1+13,""))</f>
        <v>43596</v>
      </c>
      <c r="P18" s="7">
        <f>IF(DAY(MaiDim1)=1,IF(AND(YEAR(MaiDim1+7)=AnnéeCalendrier,MONTH(MaiDim1+7)=5),MaiDim1+7,""),IF(AND(YEAR(MaiDim1+14)=AnnéeCalendrier,MONTH(MaiDim1+14)=5),MaiDim1+14,""))</f>
        <v>43597</v>
      </c>
      <c r="R18" s="6">
        <f>IF(DAY(JunDim1)=1,IF(AND(YEAR(JunDim1+1)=AnnéeCalendrier,MONTH(JunDim1+1)=6),JunDim1+1,""),IF(AND(YEAR(JunDim1+8)=AnnéeCalendrier,MONTH(JunDim1+8)=6),JunDim1+8,""))</f>
        <v>43619</v>
      </c>
      <c r="S18" s="5">
        <f>IF(DAY(JunDim1)=1,IF(AND(YEAR(JunDim1+2)=AnnéeCalendrier,MONTH(JunDim1+2)=6),JunDim1+2,""),IF(AND(YEAR(JunDim1+9)=AnnéeCalendrier,MONTH(JunDim1+9)=6),JunDim1+9,""))</f>
        <v>43620</v>
      </c>
      <c r="T18" s="5">
        <f>IF(DAY(JunDim1)=1,IF(AND(YEAR(JunDim1+3)=AnnéeCalendrier,MONTH(JunDim1+3)=6),JunDim1+3,""),IF(AND(YEAR(JunDim1+10)=AnnéeCalendrier,MONTH(JunDim1+10)=6),JunDim1+10,""))</f>
        <v>43621</v>
      </c>
      <c r="U18" s="5">
        <f>IF(DAY(JunDim1)=1,IF(AND(YEAR(JunDim1+4)=AnnéeCalendrier,MONTH(JunDim1+4)=6),JunDim1+4,""),IF(AND(YEAR(JunDim1+11)=AnnéeCalendrier,MONTH(JunDim1+11)=6),JunDim1+11,""))</f>
        <v>43622</v>
      </c>
      <c r="V18" s="5">
        <f>IF(DAY(JunDim1)=1,IF(AND(YEAR(JunDim1+5)=AnnéeCalendrier,MONTH(JunDim1+5)=6),JunDim1+5,""),IF(AND(YEAR(JunDim1+12)=AnnéeCalendrier,MONTH(JunDim1+12)=6),JunDim1+12,""))</f>
        <v>43623</v>
      </c>
      <c r="W18" s="5">
        <f>IF(DAY(JunDim1)=1,IF(AND(YEAR(JunDim1+6)=AnnéeCalendrier,MONTH(JunDim1+6)=6),JunDim1+6,""),IF(AND(YEAR(JunDim1+13)=AnnéeCalendrier,MONTH(JunDim1+13)=6),JunDim1+13,""))</f>
        <v>43624</v>
      </c>
      <c r="X18" s="7">
        <f>IF(DAY(JunDim1)=1,IF(AND(YEAR(JunDim1+7)=AnnéeCalendrier,MONTH(JunDim1+7)=6),JunDim1+7,""),IF(AND(YEAR(JunDim1+14)=AnnéeCalendrier,MONTH(JunDim1+14)=6),JunDim1+14,""))</f>
        <v>43625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43570</v>
      </c>
      <c r="C19" s="5">
        <f>IF(DAY(AvrDim1)=1,IF(AND(YEAR(AvrDim1+9)=AnnéeCalendrier,MONTH(AvrDim1+9)=4),AvrDim1+9,""),IF(AND(YEAR(AvrDim1+16)=AnnéeCalendrier,MONTH(AvrDim1+16)=4),AvrDim1+16,""))</f>
        <v>43571</v>
      </c>
      <c r="D19" s="5">
        <f>IF(DAY(AvrDim1)=1,IF(AND(YEAR(AvrDim1+10)=AnnéeCalendrier,MONTH(AvrDim1+10)=4),AvrDim1+10,""),IF(AND(YEAR(AvrDim1+17)=AnnéeCalendrier,MONTH(AvrDim1+17)=4),AvrDim1+17,""))</f>
        <v>43572</v>
      </c>
      <c r="E19" s="5">
        <f>IF(DAY(AvrDim1)=1,IF(AND(YEAR(AvrDim1+11)=AnnéeCalendrier,MONTH(AvrDim1+11)=4),AvrDim1+11,""),IF(AND(YEAR(AvrDim1+18)=AnnéeCalendrier,MONTH(AvrDim1+18)=4),AvrDim1+18,""))</f>
        <v>43573</v>
      </c>
      <c r="F19" s="5">
        <f>IF(DAY(AvrDim1)=1,IF(AND(YEAR(AvrDim1+12)=AnnéeCalendrier,MONTH(AvrDim1+12)=4),AvrDim1+12,""),IF(AND(YEAR(AvrDim1+19)=AnnéeCalendrier,MONTH(AvrDim1+19)=4),AvrDim1+19,""))</f>
        <v>43574</v>
      </c>
      <c r="G19" s="5">
        <f>IF(DAY(AvrDim1)=1,IF(AND(YEAR(AvrDim1+13)=AnnéeCalendrier,MONTH(AvrDim1+13)=4),AvrDim1+13,""),IF(AND(YEAR(AvrDim1+20)=AnnéeCalendrier,MONTH(AvrDim1+20)=4),AvrDim1+20,""))</f>
        <v>43575</v>
      </c>
      <c r="H19" s="7">
        <f>IF(DAY(AvrDim1)=1,IF(AND(YEAR(AvrDim1+14)=AnnéeCalendrier,MONTH(AvrDim1+14)=4),AvrDim1+14,""),IF(AND(YEAR(AvrDim1+21)=AnnéeCalendrier,MONTH(AvrDim1+21)=4),AvrDim1+21,""))</f>
        <v>43576</v>
      </c>
      <c r="J19" s="6">
        <f>IF(DAY(MaiDim1)=1,IF(AND(YEAR(MaiDim1+8)=AnnéeCalendrier,MONTH(MaiDim1+8)=5),MaiDim1+8,""),IF(AND(YEAR(MaiDim1+15)=AnnéeCalendrier,MONTH(MaiDim1+15)=5),MaiDim1+15,""))</f>
        <v>43598</v>
      </c>
      <c r="K19" s="5">
        <f>IF(DAY(MaiDim1)=1,IF(AND(YEAR(MaiDim1+9)=AnnéeCalendrier,MONTH(MaiDim1+9)=5),MaiDim1+9,""),IF(AND(YEAR(MaiDim1+16)=AnnéeCalendrier,MONTH(MaiDim1+16)=5),MaiDim1+16,""))</f>
        <v>43599</v>
      </c>
      <c r="L19" s="5">
        <f>IF(DAY(MaiDim1)=1,IF(AND(YEAR(MaiDim1+10)=AnnéeCalendrier,MONTH(MaiDim1+10)=5),MaiDim1+10,""),IF(AND(YEAR(MaiDim1+17)=AnnéeCalendrier,MONTH(MaiDim1+17)=5),MaiDim1+17,""))</f>
        <v>43600</v>
      </c>
      <c r="M19" s="5">
        <f>IF(DAY(MaiDim1)=1,IF(AND(YEAR(MaiDim1+11)=AnnéeCalendrier,MONTH(MaiDim1+11)=5),MaiDim1+11,""),IF(AND(YEAR(MaiDim1+18)=AnnéeCalendrier,MONTH(MaiDim1+18)=5),MaiDim1+18,""))</f>
        <v>43601</v>
      </c>
      <c r="N19" s="5">
        <f>IF(DAY(MaiDim1)=1,IF(AND(YEAR(MaiDim1+12)=AnnéeCalendrier,MONTH(MaiDim1+12)=5),MaiDim1+12,""),IF(AND(YEAR(MaiDim1+19)=AnnéeCalendrier,MONTH(MaiDim1+19)=5),MaiDim1+19,""))</f>
        <v>43602</v>
      </c>
      <c r="O19" s="5">
        <f>IF(DAY(MaiDim1)=1,IF(AND(YEAR(MaiDim1+13)=AnnéeCalendrier,MONTH(MaiDim1+13)=5),MaiDim1+13,""),IF(AND(YEAR(MaiDim1+20)=AnnéeCalendrier,MONTH(MaiDim1+20)=5),MaiDim1+20,""))</f>
        <v>43603</v>
      </c>
      <c r="P19" s="7">
        <f>IF(DAY(MaiDim1)=1,IF(AND(YEAR(MaiDim1+14)=AnnéeCalendrier,MONTH(MaiDim1+14)=5),MaiDim1+14,""),IF(AND(YEAR(MaiDim1+21)=AnnéeCalendrier,MONTH(MaiDim1+21)=5),MaiDim1+21,""))</f>
        <v>43604</v>
      </c>
      <c r="R19" s="6">
        <f>IF(DAY(JunDim1)=1,IF(AND(YEAR(JunDim1+8)=AnnéeCalendrier,MONTH(JunDim1+8)=6),JunDim1+8,""),IF(AND(YEAR(JunDim1+15)=AnnéeCalendrier,MONTH(JunDim1+15)=6),JunDim1+15,""))</f>
        <v>43626</v>
      </c>
      <c r="S19" s="5">
        <f>IF(DAY(JunDim1)=1,IF(AND(YEAR(JunDim1+9)=AnnéeCalendrier,MONTH(JunDim1+9)=6),JunDim1+9,""),IF(AND(YEAR(JunDim1+16)=AnnéeCalendrier,MONTH(JunDim1+16)=6),JunDim1+16,""))</f>
        <v>43627</v>
      </c>
      <c r="T19" s="5">
        <f>IF(DAY(JunDim1)=1,IF(AND(YEAR(JunDim1+10)=AnnéeCalendrier,MONTH(JunDim1+10)=6),JunDim1+10,""),IF(AND(YEAR(JunDim1+17)=AnnéeCalendrier,MONTH(JunDim1+17)=6),JunDim1+17,""))</f>
        <v>43628</v>
      </c>
      <c r="U19" s="5">
        <f>IF(DAY(JunDim1)=1,IF(AND(YEAR(JunDim1+11)=AnnéeCalendrier,MONTH(JunDim1+11)=6),JunDim1+11,""),IF(AND(YEAR(JunDim1+18)=AnnéeCalendrier,MONTH(JunDim1+18)=6),JunDim1+18,""))</f>
        <v>43629</v>
      </c>
      <c r="V19" s="5">
        <f>IF(DAY(JunDim1)=1,IF(AND(YEAR(JunDim1+12)=AnnéeCalendrier,MONTH(JunDim1+12)=6),JunDim1+12,""),IF(AND(YEAR(JunDim1+19)=AnnéeCalendrier,MONTH(JunDim1+19)=6),JunDim1+19,""))</f>
        <v>43630</v>
      </c>
      <c r="W19" s="5">
        <f>IF(DAY(JunDim1)=1,IF(AND(YEAR(JunDim1+13)=AnnéeCalendrier,MONTH(JunDim1+13)=6),JunDim1+13,""),IF(AND(YEAR(JunDim1+20)=AnnéeCalendrier,MONTH(JunDim1+20)=6),JunDim1+20,""))</f>
        <v>43631</v>
      </c>
      <c r="X19" s="7">
        <f>IF(DAY(JunDim1)=1,IF(AND(YEAR(JunDim1+14)=AnnéeCalendrier,MONTH(JunDim1+14)=6),JunDim1+14,""),IF(AND(YEAR(JunDim1+21)=AnnéeCalendrier,MONTH(JunDim1+21)=6),JunDim1+21,""))</f>
        <v>43632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43577</v>
      </c>
      <c r="C20" s="5">
        <f>IF(DAY(AvrDim1)=1,IF(AND(YEAR(AvrDim1+16)=AnnéeCalendrier,MONTH(AvrDim1+16)=4),AvrDim1+16,""),IF(AND(YEAR(AvrDim1+23)=AnnéeCalendrier,MONTH(AvrDim1+23)=4),AvrDim1+23,""))</f>
        <v>43578</v>
      </c>
      <c r="D20" s="5">
        <f>IF(DAY(AvrDim1)=1,IF(AND(YEAR(AvrDim1+17)=AnnéeCalendrier,MONTH(AvrDim1+17)=4),AvrDim1+17,""),IF(AND(YEAR(AvrDim1+24)=AnnéeCalendrier,MONTH(AvrDim1+24)=4),AvrDim1+24,""))</f>
        <v>43579</v>
      </c>
      <c r="E20" s="5">
        <f>IF(DAY(AvrDim1)=1,IF(AND(YEAR(AvrDim1+18)=AnnéeCalendrier,MONTH(AvrDim1+18)=4),AvrDim1+18,""),IF(AND(YEAR(AvrDim1+25)=AnnéeCalendrier,MONTH(AvrDim1+25)=4),AvrDim1+25,""))</f>
        <v>43580</v>
      </c>
      <c r="F20" s="5">
        <f>IF(DAY(AvrDim1)=1,IF(AND(YEAR(AvrDim1+19)=AnnéeCalendrier,MONTH(AvrDim1+19)=4),AvrDim1+19,""),IF(AND(YEAR(AvrDim1+26)=AnnéeCalendrier,MONTH(AvrDim1+26)=4),AvrDim1+26,""))</f>
        <v>43581</v>
      </c>
      <c r="G20" s="5">
        <f>IF(DAY(AvrDim1)=1,IF(AND(YEAR(AvrDim1+20)=AnnéeCalendrier,MONTH(AvrDim1+20)=4),AvrDim1+20,""),IF(AND(YEAR(AvrDim1+27)=AnnéeCalendrier,MONTH(AvrDim1+27)=4),AvrDim1+27,""))</f>
        <v>43582</v>
      </c>
      <c r="H20" s="7">
        <f>IF(DAY(AvrDim1)=1,IF(AND(YEAR(AvrDim1+21)=AnnéeCalendrier,MONTH(AvrDim1+21)=4),AvrDim1+21,""),IF(AND(YEAR(AvrDim1+28)=AnnéeCalendrier,MONTH(AvrDim1+28)=4),AvrDim1+28,""))</f>
        <v>43583</v>
      </c>
      <c r="J20" s="6">
        <f>IF(DAY(MaiDim1)=1,IF(AND(YEAR(MaiDim1+15)=AnnéeCalendrier,MONTH(MaiDim1+15)=5),MaiDim1+15,""),IF(AND(YEAR(MaiDim1+22)=AnnéeCalendrier,MONTH(MaiDim1+22)=5),MaiDim1+22,""))</f>
        <v>43605</v>
      </c>
      <c r="K20" s="5">
        <f>IF(DAY(MaiDim1)=1,IF(AND(YEAR(MaiDim1+16)=AnnéeCalendrier,MONTH(MaiDim1+16)=5),MaiDim1+16,""),IF(AND(YEAR(MaiDim1+23)=AnnéeCalendrier,MONTH(MaiDim1+23)=5),MaiDim1+23,""))</f>
        <v>43606</v>
      </c>
      <c r="L20" s="5">
        <f>IF(DAY(MaiDim1)=1,IF(AND(YEAR(MaiDim1+17)=AnnéeCalendrier,MONTH(MaiDim1+17)=5),MaiDim1+17,""),IF(AND(YEAR(MaiDim1+24)=AnnéeCalendrier,MONTH(MaiDim1+24)=5),MaiDim1+24,""))</f>
        <v>43607</v>
      </c>
      <c r="M20" s="5">
        <f>IF(DAY(MaiDim1)=1,IF(AND(YEAR(MaiDim1+18)=AnnéeCalendrier,MONTH(MaiDim1+18)=5),MaiDim1+18,""),IF(AND(YEAR(MaiDim1+25)=AnnéeCalendrier,MONTH(MaiDim1+25)=5),MaiDim1+25,""))</f>
        <v>43608</v>
      </c>
      <c r="N20" s="5">
        <f>IF(DAY(MaiDim1)=1,IF(AND(YEAR(MaiDim1+19)=AnnéeCalendrier,MONTH(MaiDim1+19)=5),MaiDim1+19,""),IF(AND(YEAR(MaiDim1+26)=AnnéeCalendrier,MONTH(MaiDim1+26)=5),MaiDim1+26,""))</f>
        <v>43609</v>
      </c>
      <c r="O20" s="5">
        <f>IF(DAY(MaiDim1)=1,IF(AND(YEAR(MaiDim1+20)=AnnéeCalendrier,MONTH(MaiDim1+20)=5),MaiDim1+20,""),IF(AND(YEAR(MaiDim1+27)=AnnéeCalendrier,MONTH(MaiDim1+27)=5),MaiDim1+27,""))</f>
        <v>43610</v>
      </c>
      <c r="P20" s="7">
        <f>IF(DAY(MaiDim1)=1,IF(AND(YEAR(MaiDim1+21)=AnnéeCalendrier,MONTH(MaiDim1+21)=5),MaiDim1+21,""),IF(AND(YEAR(MaiDim1+28)=AnnéeCalendrier,MONTH(MaiDim1+28)=5),MaiDim1+28,""))</f>
        <v>43611</v>
      </c>
      <c r="R20" s="6">
        <f>IF(DAY(JunDim1)=1,IF(AND(YEAR(JunDim1+15)=AnnéeCalendrier,MONTH(JunDim1+15)=6),JunDim1+15,""),IF(AND(YEAR(JunDim1+22)=AnnéeCalendrier,MONTH(JunDim1+22)=6),JunDim1+22,""))</f>
        <v>43633</v>
      </c>
      <c r="S20" s="5">
        <f>IF(DAY(JunDim1)=1,IF(AND(YEAR(JunDim1+16)=AnnéeCalendrier,MONTH(JunDim1+16)=6),JunDim1+16,""),IF(AND(YEAR(JunDim1+23)=AnnéeCalendrier,MONTH(JunDim1+23)=6),JunDim1+23,""))</f>
        <v>43634</v>
      </c>
      <c r="T20" s="5">
        <f>IF(DAY(JunDim1)=1,IF(AND(YEAR(JunDim1+17)=AnnéeCalendrier,MONTH(JunDim1+17)=6),JunDim1+17,""),IF(AND(YEAR(JunDim1+24)=AnnéeCalendrier,MONTH(JunDim1+24)=6),JunDim1+24,""))</f>
        <v>43635</v>
      </c>
      <c r="U20" s="5">
        <f>IF(DAY(JunDim1)=1,IF(AND(YEAR(JunDim1+18)=AnnéeCalendrier,MONTH(JunDim1+18)=6),JunDim1+18,""),IF(AND(YEAR(JunDim1+25)=AnnéeCalendrier,MONTH(JunDim1+25)=6),JunDim1+25,""))</f>
        <v>43636</v>
      </c>
      <c r="V20" s="5">
        <f>IF(DAY(JunDim1)=1,IF(AND(YEAR(JunDim1+19)=AnnéeCalendrier,MONTH(JunDim1+19)=6),JunDim1+19,""),IF(AND(YEAR(JunDim1+26)=AnnéeCalendrier,MONTH(JunDim1+26)=6),JunDim1+26,""))</f>
        <v>43637</v>
      </c>
      <c r="W20" s="5">
        <f>IF(DAY(JunDim1)=1,IF(AND(YEAR(JunDim1+20)=AnnéeCalendrier,MONTH(JunDim1+20)=6),JunDim1+20,""),IF(AND(YEAR(JunDim1+27)=AnnéeCalendrier,MONTH(JunDim1+27)=6),JunDim1+27,""))</f>
        <v>43638</v>
      </c>
      <c r="X20" s="7">
        <f>IF(DAY(JunDim1)=1,IF(AND(YEAR(JunDim1+21)=AnnéeCalendrier,MONTH(JunDim1+21)=6),JunDim1+21,""),IF(AND(YEAR(JunDim1+28)=AnnéeCalendrier,MONTH(JunDim1+28)=6),JunDim1+28,""))</f>
        <v>43639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43584</v>
      </c>
      <c r="C21" s="5">
        <f>IF(DAY(AvrDim1)=1,IF(AND(YEAR(AvrDim1+23)=AnnéeCalendrier,MONTH(AvrDim1+23)=4),AvrDim1+23,""),IF(AND(YEAR(AvrDim1+30)=AnnéeCalendrier,MONTH(AvrDim1+30)=4),AvrDim1+30,""))</f>
        <v>43585</v>
      </c>
      <c r="D21" s="5" t="str">
        <f>IF(DAY(AvrDim1)=1,IF(AND(YEAR(AvrDim1+24)=AnnéeCalendrier,MONTH(AvrDim1+24)=4),AvrDim1+24,""),IF(AND(YEAR(AvrDim1+31)=AnnéeCalendrier,MONTH(AvrDim1+31)=4),AvrDim1+31,""))</f>
        <v/>
      </c>
      <c r="E21" s="5" t="str">
        <f>IF(DAY(AvrDim1)=1,IF(AND(YEAR(AvrDim1+25)=AnnéeCalendrier,MONTH(AvrDim1+25)=4),AvrDim1+25,""),IF(AND(YEAR(AvrDim1+32)=AnnéeCalendrier,MONTH(AvrDim1+32)=4),AvrDim1+32,""))</f>
        <v/>
      </c>
      <c r="F21" s="5" t="str">
        <f>IF(DAY(AvrDim1)=1,IF(AND(YEAR(AvrDim1+26)=AnnéeCalendrier,MONTH(AvrDim1+26)=4),AvrDim1+26,""),IF(AND(YEAR(AvrDim1+33)=AnnéeCalendrier,MONTH(AvrDim1+33)=4),AvrDim1+33,""))</f>
        <v/>
      </c>
      <c r="G21" s="5" t="str">
        <f>IF(DAY(AvrDim1)=1,IF(AND(YEAR(AvrDim1+27)=AnnéeCalendrier,MONTH(AvrDim1+27)=4),AvrDim1+27,""),IF(AND(YEAR(AvrDim1+34)=AnnéeCalendrier,MONTH(AvrDim1+34)=4),AvrDim1+34,""))</f>
        <v/>
      </c>
      <c r="H21" s="7" t="str">
        <f>IF(DAY(AvrDim1)=1,IF(AND(YEAR(AvrDim1+28)=AnnéeCalendrier,MONTH(AvrDim1+28)=4),AvrDim1+28,""),IF(AND(YEAR(AvrDim1+35)=AnnéeCalendrier,MONTH(AvrDim1+35)=4),AvrDim1+35,""))</f>
        <v/>
      </c>
      <c r="J21" s="6">
        <f>IF(DAY(MaiDim1)=1,IF(AND(YEAR(MaiDim1+22)=AnnéeCalendrier,MONTH(MaiDim1+22)=5),MaiDim1+22,""),IF(AND(YEAR(MaiDim1+29)=AnnéeCalendrier,MONTH(MaiDim1+29)=5),MaiDim1+29,""))</f>
        <v>43612</v>
      </c>
      <c r="K21" s="5">
        <f>IF(DAY(MaiDim1)=1,IF(AND(YEAR(MaiDim1+23)=AnnéeCalendrier,MONTH(MaiDim1+23)=5),MaiDim1+23,""),IF(AND(YEAR(MaiDim1+30)=AnnéeCalendrier,MONTH(MaiDim1+30)=5),MaiDim1+30,""))</f>
        <v>43613</v>
      </c>
      <c r="L21" s="5">
        <f>IF(DAY(MaiDim1)=1,IF(AND(YEAR(MaiDim1+24)=AnnéeCalendrier,MONTH(MaiDim1+24)=5),MaiDim1+24,""),IF(AND(YEAR(MaiDim1+31)=AnnéeCalendrier,MONTH(MaiDim1+31)=5),MaiDim1+31,""))</f>
        <v>43614</v>
      </c>
      <c r="M21" s="5">
        <f>IF(DAY(MaiDim1)=1,IF(AND(YEAR(MaiDim1+25)=AnnéeCalendrier,MONTH(MaiDim1+25)=5),MaiDim1+25,""),IF(AND(YEAR(MaiDim1+32)=AnnéeCalendrier,MONTH(MaiDim1+32)=5),MaiDim1+32,""))</f>
        <v>43615</v>
      </c>
      <c r="N21" s="5">
        <f>IF(DAY(MaiDim1)=1,IF(AND(YEAR(MaiDim1+26)=AnnéeCalendrier,MONTH(MaiDim1+26)=5),MaiDim1+26,""),IF(AND(YEAR(MaiDim1+33)=AnnéeCalendrier,MONTH(MaiDim1+33)=5),MaiDim1+33,""))</f>
        <v>43616</v>
      </c>
      <c r="O21" s="5" t="str">
        <f>IF(DAY(MaiDim1)=1,IF(AND(YEAR(MaiDim1+27)=AnnéeCalendrier,MONTH(MaiDim1+27)=5),MaiDim1+27,""),IF(AND(YEAR(MaiDim1+34)=AnnéeCalendrier,MONTH(MaiDim1+34)=5),MaiDim1+34,""))</f>
        <v/>
      </c>
      <c r="P21" s="7" t="str">
        <f>IF(DAY(MaiDim1)=1,IF(AND(YEAR(MaiDim1+28)=AnnéeCalendrier,MONTH(MaiDim1+28)=5),MaiDim1+28,""),IF(AND(YEAR(MaiDim1+35)=AnnéeCalendrier,MONTH(MaiDim1+35)=5),MaiDim1+35,""))</f>
        <v/>
      </c>
      <c r="R21" s="6">
        <f>IF(DAY(JunDim1)=1,IF(AND(YEAR(JunDim1+22)=AnnéeCalendrier,MONTH(JunDim1+22)=6),JunDim1+22,""),IF(AND(YEAR(JunDim1+29)=AnnéeCalendrier,MONTH(JunDim1+29)=6),JunDim1+29,""))</f>
        <v>43640</v>
      </c>
      <c r="S21" s="5">
        <f>IF(DAY(JunDim1)=1,IF(AND(YEAR(JunDim1+23)=AnnéeCalendrier,MONTH(JunDim1+23)=6),JunDim1+23,""),IF(AND(YEAR(JunDim1+30)=AnnéeCalendrier,MONTH(JunDim1+30)=6),JunDim1+30,""))</f>
        <v>43641</v>
      </c>
      <c r="T21" s="5">
        <f>IF(DAY(JunDim1)=1,IF(AND(YEAR(JunDim1+24)=AnnéeCalendrier,MONTH(JunDim1+24)=6),JunDim1+24,""),IF(AND(YEAR(JunDim1+31)=AnnéeCalendrier,MONTH(JunDim1+31)=6),JunDim1+31,""))</f>
        <v>43642</v>
      </c>
      <c r="U21" s="5">
        <f>IF(DAY(JunDim1)=1,IF(AND(YEAR(JunDim1+25)=AnnéeCalendrier,MONTH(JunDim1+25)=6),JunDim1+25,""),IF(AND(YEAR(JunDim1+32)=AnnéeCalendrier,MONTH(JunDim1+32)=6),JunDim1+32,""))</f>
        <v>43643</v>
      </c>
      <c r="V21" s="5">
        <f>IF(DAY(JunDim1)=1,IF(AND(YEAR(JunDim1+26)=AnnéeCalendrier,MONTH(JunDim1+26)=6),JunDim1+26,""),IF(AND(YEAR(JunDim1+33)=AnnéeCalendrier,MONTH(JunDim1+33)=6),JunDim1+33,""))</f>
        <v>43644</v>
      </c>
      <c r="W21" s="5">
        <f>IF(DAY(JunDim1)=1,IF(AND(YEAR(JunDim1+27)=AnnéeCalendrier,MONTH(JunDim1+27)=6),JunDim1+27,""),IF(AND(YEAR(JunDim1+34)=AnnéeCalendrier,MONTH(JunDim1+34)=6),JunDim1+34,""))</f>
        <v>43645</v>
      </c>
      <c r="X21" s="7">
        <f>IF(DAY(JunDim1)=1,IF(AND(YEAR(JunDim1+28)=AnnéeCalendrier,MONTH(JunDim1+28)=6),JunDim1+28,""),IF(AND(YEAR(JunDim1+35)=AnnéeCalendrier,MONTH(JunDim1+35)=6),JunDim1+35,""))</f>
        <v>43646</v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36" t="s">
        <v>4</v>
      </c>
      <c r="C24" s="36"/>
      <c r="D24" s="36"/>
      <c r="E24" s="36"/>
      <c r="F24" s="36"/>
      <c r="G24" s="36"/>
      <c r="H24" s="36"/>
      <c r="J24" s="36" t="s">
        <v>14</v>
      </c>
      <c r="K24" s="36"/>
      <c r="L24" s="36"/>
      <c r="M24" s="36"/>
      <c r="N24" s="36"/>
      <c r="O24" s="36"/>
      <c r="P24" s="36"/>
      <c r="R24" s="36" t="s">
        <v>18</v>
      </c>
      <c r="S24" s="36"/>
      <c r="T24" s="36"/>
      <c r="U24" s="36"/>
      <c r="V24" s="36"/>
      <c r="W24" s="36"/>
      <c r="X24" s="36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>
        <f>IF(DAY(JulDim1)=1,"",IF(AND(YEAR(JulDim1+1)=AnnéeCalendrier,MONTH(JulDim1+1)=7),JulDim1+1,""))</f>
        <v>43647</v>
      </c>
      <c r="C26" s="5">
        <f>IF(DAY(JulDim1)=1,"",IF(AND(YEAR(JulDim1+2)=AnnéeCalendrier,MONTH(JulDim1+2)=7),JulDim1+2,""))</f>
        <v>43648</v>
      </c>
      <c r="D26" s="5">
        <f>IF(DAY(JulDim1)=1,"",IF(AND(YEAR(JulDim1+3)=AnnéeCalendrier,MONTH(JulDim1+3)=7),JulDim1+3,""))</f>
        <v>43649</v>
      </c>
      <c r="E26" s="5">
        <f>IF(DAY(JulDim1)=1,"",IF(AND(YEAR(JulDim1+4)=AnnéeCalendrier,MONTH(JulDim1+4)=7),JulDim1+4,""))</f>
        <v>43650</v>
      </c>
      <c r="F26" s="5">
        <f>IF(DAY(JulDim1)=1,"",IF(AND(YEAR(JulDim1+5)=AnnéeCalendrier,MONTH(JulDim1+5)=7),JulDim1+5,""))</f>
        <v>43651</v>
      </c>
      <c r="G26" s="5">
        <f>IF(DAY(JulDim1)=1,"",IF(AND(YEAR(JulDim1+6)=AnnéeCalendrier,MONTH(JulDim1+6)=7),JulDim1+6,""))</f>
        <v>43652</v>
      </c>
      <c r="H26" s="7">
        <f>IF(DAY(JulDim1)=1,IF(AND(YEAR(JulDim1)=AnnéeCalendrier,MONTH(JulDim1)=7),JulDim1,""),IF(AND(YEAR(JulDim1+7)=AnnéeCalendrier,MONTH(JulDim1+7)=7),JulDim1+7,""))</f>
        <v>43653</v>
      </c>
      <c r="J26" s="6" t="str">
        <f>IF(DAY(AouDim1)=1,"",IF(AND(YEAR(AouDim1+1)=AnnéeCalendrier,MONTH(AouDim1+1)=8),AouDim1+1,""))</f>
        <v/>
      </c>
      <c r="K26" s="5" t="str">
        <f>IF(DAY(AouDim1)=1,"",IF(AND(YEAR(AouDim1+2)=AnnéeCalendrier,MONTH(AouDim1+2)=8),AouDim1+2,""))</f>
        <v/>
      </c>
      <c r="L26" s="5" t="str">
        <f>IF(DAY(AouDim1)=1,"",IF(AND(YEAR(AouDim1+3)=AnnéeCalendrier,MONTH(AouDim1+3)=8),AouDim1+3,""))</f>
        <v/>
      </c>
      <c r="M26" s="5">
        <f>IF(DAY(AouDim1)=1,"",IF(AND(YEAR(AouDim1+4)=AnnéeCalendrier,MONTH(AouDim1+4)=8),AouDim1+4,""))</f>
        <v>43678</v>
      </c>
      <c r="N26" s="5">
        <f>IF(DAY(AouDim1)=1,"",IF(AND(YEAR(AouDim1+5)=AnnéeCalendrier,MONTH(AouDim1+5)=8),AouDim1+5,""))</f>
        <v>43679</v>
      </c>
      <c r="O26" s="5">
        <f>IF(DAY(AouDim1)=1,"",IF(AND(YEAR(AouDim1+6)=AnnéeCalendrier,MONTH(AouDim1+6)=8),AouDim1+6,""))</f>
        <v>43680</v>
      </c>
      <c r="P26" s="7">
        <f>IF(DAY(AouDim1)=1,IF(AND(YEAR(AouDim1)=AnnéeCalendrier,MONTH(AouDim1)=8),AouDim1,""),IF(AND(YEAR(AouDim1+7)=AnnéeCalendrier,MONTH(AouDim1+7)=8),AouDim1+7,""))</f>
        <v>43681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 t="str">
        <f>IF(DAY(SepDim1)=1,"",IF(AND(YEAR(SepDim1+3)=AnnéeCalendrier,MONTH(SepDim1+3)=9),SepDim1+3,""))</f>
        <v/>
      </c>
      <c r="U26" s="5" t="str">
        <f>IF(DAY(SepDim1)=1,"",IF(AND(YEAR(SepDim1+4)=AnnéeCalendrier,MONTH(SepDim1+4)=9),SepDim1+4,""))</f>
        <v/>
      </c>
      <c r="V26" s="5" t="str">
        <f>IF(DAY(SepDim1)=1,"",IF(AND(YEAR(SepDim1+5)=AnnéeCalendrier,MONTH(SepDim1+5)=9),SepDim1+5,""))</f>
        <v/>
      </c>
      <c r="W26" s="5" t="str">
        <f>IF(DAY(SepDim1)=1,"",IF(AND(YEAR(SepDim1+6)=AnnéeCalendrier,MONTH(SepDim1+6)=9),SepDim1+6,""))</f>
        <v/>
      </c>
      <c r="X26" s="7">
        <f>IF(DAY(SepDim1)=1,IF(AND(YEAR(SepDim1)=AnnéeCalendrier,MONTH(SepDim1)=9),SepDim1,""),IF(AND(YEAR(SepDim1+7)=AnnéeCalendrier,MONTH(SepDim1+7)=9),SepDim1+7,""))</f>
        <v>43709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43654</v>
      </c>
      <c r="C27" s="5">
        <f>IF(DAY(JulDim1)=1,IF(AND(YEAR(JulDim1+2)=AnnéeCalendrier,MONTH(JulDim1+2)=7),JulDim1+2,""),IF(AND(YEAR(JulDim1+9)=AnnéeCalendrier,MONTH(JulDim1+9)=7),JulDim1+9,""))</f>
        <v>43655</v>
      </c>
      <c r="D27" s="5">
        <f>IF(DAY(JulDim1)=1,IF(AND(YEAR(JulDim1+3)=AnnéeCalendrier,MONTH(JulDim1+3)=7),JulDim1+3,""),IF(AND(YEAR(JulDim1+10)=AnnéeCalendrier,MONTH(JulDim1+10)=7),JulDim1+10,""))</f>
        <v>43656</v>
      </c>
      <c r="E27" s="5">
        <f>IF(DAY(JulDim1)=1,IF(AND(YEAR(JulDim1+4)=AnnéeCalendrier,MONTH(JulDim1+4)=7),JulDim1+4,""),IF(AND(YEAR(JulDim1+11)=AnnéeCalendrier,MONTH(JulDim1+11)=7),JulDim1+11,""))</f>
        <v>43657</v>
      </c>
      <c r="F27" s="5">
        <f>IF(DAY(JulDim1)=1,IF(AND(YEAR(JulDim1+5)=AnnéeCalendrier,MONTH(JulDim1+5)=7),JulDim1+5,""),IF(AND(YEAR(JulDim1+12)=AnnéeCalendrier,MONTH(JulDim1+12)=7),JulDim1+12,""))</f>
        <v>43658</v>
      </c>
      <c r="G27" s="5">
        <f>IF(DAY(JulDim1)=1,IF(AND(YEAR(JulDim1+6)=AnnéeCalendrier,MONTH(JulDim1+6)=7),JulDim1+6,""),IF(AND(YEAR(JulDim1+13)=AnnéeCalendrier,MONTH(JulDim1+13)=7),JulDim1+13,""))</f>
        <v>43659</v>
      </c>
      <c r="H27" s="7">
        <f>IF(DAY(JulDim1)=1,IF(AND(YEAR(JulDim1+7)=AnnéeCalendrier,MONTH(JulDim1+7)=7),JulDim1+7,""),IF(AND(YEAR(JulDim1+14)=AnnéeCalendrier,MONTH(JulDim1+14)=7),JulDim1+14,""))</f>
        <v>43660</v>
      </c>
      <c r="J27" s="6">
        <f>IF(DAY(AouDim1)=1,IF(AND(YEAR(AouDim1+1)=AnnéeCalendrier,MONTH(AouDim1+1)=8),AouDim1+1,""),IF(AND(YEAR(AouDim1+8)=AnnéeCalendrier,MONTH(AouDim1+8)=8),AouDim1+8,""))</f>
        <v>43682</v>
      </c>
      <c r="K27" s="5">
        <f>IF(DAY(AouDim1)=1,IF(AND(YEAR(AouDim1+2)=AnnéeCalendrier,MONTH(AouDim1+2)=8),AouDim1+2,""),IF(AND(YEAR(AouDim1+9)=AnnéeCalendrier,MONTH(AouDim1+9)=8),AouDim1+9,""))</f>
        <v>43683</v>
      </c>
      <c r="L27" s="5">
        <f>IF(DAY(AouDim1)=1,IF(AND(YEAR(AouDim1+3)=AnnéeCalendrier,MONTH(AouDim1+3)=8),AouDim1+3,""),IF(AND(YEAR(AouDim1+10)=AnnéeCalendrier,MONTH(AouDim1+10)=8),AouDim1+10,""))</f>
        <v>43684</v>
      </c>
      <c r="M27" s="5">
        <f>IF(DAY(AouDim1)=1,IF(AND(YEAR(AouDim1+4)=AnnéeCalendrier,MONTH(AouDim1+4)=8),AouDim1+4,""),IF(AND(YEAR(AouDim1+11)=AnnéeCalendrier,MONTH(AouDim1+11)=8),AouDim1+11,""))</f>
        <v>43685</v>
      </c>
      <c r="N27" s="5">
        <f>IF(DAY(AouDim1)=1,IF(AND(YEAR(AouDim1+5)=AnnéeCalendrier,MONTH(AouDim1+5)=8),AouDim1+5,""),IF(AND(YEAR(AouDim1+12)=AnnéeCalendrier,MONTH(AouDim1+12)=8),AouDim1+12,""))</f>
        <v>43686</v>
      </c>
      <c r="O27" s="5">
        <f>IF(DAY(AouDim1)=1,IF(AND(YEAR(AouDim1+6)=AnnéeCalendrier,MONTH(AouDim1+6)=8),AouDim1+6,""),IF(AND(YEAR(AouDim1+13)=AnnéeCalendrier,MONTH(AouDim1+13)=8),AouDim1+13,""))</f>
        <v>43687</v>
      </c>
      <c r="P27" s="7">
        <f>IF(DAY(AouDim1)=1,IF(AND(YEAR(AouDim1+7)=AnnéeCalendrier,MONTH(AouDim1+7)=8),AouDim1+7,""),IF(AND(YEAR(AouDim1+14)=AnnéeCalendrier,MONTH(AouDim1+14)=8),AouDim1+14,""))</f>
        <v>43688</v>
      </c>
      <c r="Q27" s="1"/>
      <c r="R27" s="6">
        <f>IF(DAY(SepDim1)=1,IF(AND(YEAR(SepDim1+1)=AnnéeCalendrier,MONTH(SepDim1+1)=9),SepDim1+1,""),IF(AND(YEAR(SepDim1+8)=AnnéeCalendrier,MONTH(SepDim1+8)=9),SepDim1+8,""))</f>
        <v>43710</v>
      </c>
      <c r="S27" s="5">
        <f>IF(DAY(SepDim1)=1,IF(AND(YEAR(SepDim1+2)=AnnéeCalendrier,MONTH(SepDim1+2)=9),SepDim1+2,""),IF(AND(YEAR(SepDim1+9)=AnnéeCalendrier,MONTH(SepDim1+9)=9),SepDim1+9,""))</f>
        <v>43711</v>
      </c>
      <c r="T27" s="5">
        <f>IF(DAY(SepDim1)=1,IF(AND(YEAR(SepDim1+3)=AnnéeCalendrier,MONTH(SepDim1+3)=9),SepDim1+3,""),IF(AND(YEAR(SepDim1+10)=AnnéeCalendrier,MONTH(SepDim1+10)=9),SepDim1+10,""))</f>
        <v>43712</v>
      </c>
      <c r="U27" s="5">
        <f>IF(DAY(SepDim1)=1,IF(AND(YEAR(SepDim1+4)=AnnéeCalendrier,MONTH(SepDim1+4)=9),SepDim1+4,""),IF(AND(YEAR(SepDim1+11)=AnnéeCalendrier,MONTH(SepDim1+11)=9),SepDim1+11,""))</f>
        <v>43713</v>
      </c>
      <c r="V27" s="5">
        <f>IF(DAY(SepDim1)=1,IF(AND(YEAR(SepDim1+5)=AnnéeCalendrier,MONTH(SepDim1+5)=9),SepDim1+5,""),IF(AND(YEAR(SepDim1+12)=AnnéeCalendrier,MONTH(SepDim1+12)=9),SepDim1+12,""))</f>
        <v>43714</v>
      </c>
      <c r="W27" s="5">
        <f>IF(DAY(SepDim1)=1,IF(AND(YEAR(SepDim1+6)=AnnéeCalendrier,MONTH(SepDim1+6)=9),SepDim1+6,""),IF(AND(YEAR(SepDim1+13)=AnnéeCalendrier,MONTH(SepDim1+13)=9),SepDim1+13,""))</f>
        <v>43715</v>
      </c>
      <c r="X27" s="7">
        <f>IF(DAY(SepDim1)=1,IF(AND(YEAR(SepDim1+7)=AnnéeCalendrier,MONTH(SepDim1+7)=9),SepDim1+7,""),IF(AND(YEAR(SepDim1+14)=AnnéeCalendrier,MONTH(SepDim1+14)=9),SepDim1+14,""))</f>
        <v>43716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43661</v>
      </c>
      <c r="C28" s="5">
        <f>IF(DAY(JulDim1)=1,IF(AND(YEAR(JulDim1+9)=AnnéeCalendrier,MONTH(JulDim1+9)=7),JulDim1+9,""),IF(AND(YEAR(JulDim1+16)=AnnéeCalendrier,MONTH(JulDim1+16)=7),JulDim1+16,""))</f>
        <v>43662</v>
      </c>
      <c r="D28" s="5">
        <f>IF(DAY(JulDim1)=1,IF(AND(YEAR(JulDim1+10)=AnnéeCalendrier,MONTH(JulDim1+10)=7),JulDim1+10,""),IF(AND(YEAR(JulDim1+17)=AnnéeCalendrier,MONTH(JulDim1+17)=7),JulDim1+17,""))</f>
        <v>43663</v>
      </c>
      <c r="E28" s="5">
        <f>IF(DAY(JulDim1)=1,IF(AND(YEAR(JulDim1+11)=AnnéeCalendrier,MONTH(JulDim1+11)=7),JulDim1+11,""),IF(AND(YEAR(JulDim1+18)=AnnéeCalendrier,MONTH(JulDim1+18)=7),JulDim1+18,""))</f>
        <v>43664</v>
      </c>
      <c r="F28" s="5">
        <f>IF(DAY(JulDim1)=1,IF(AND(YEAR(JulDim1+12)=AnnéeCalendrier,MONTH(JulDim1+12)=7),JulDim1+12,""),IF(AND(YEAR(JulDim1+19)=AnnéeCalendrier,MONTH(JulDim1+19)=7),JulDim1+19,""))</f>
        <v>43665</v>
      </c>
      <c r="G28" s="5">
        <f>IF(DAY(JulDim1)=1,IF(AND(YEAR(JulDim1+13)=AnnéeCalendrier,MONTH(JulDim1+13)=7),JulDim1+13,""),IF(AND(YEAR(JulDim1+20)=AnnéeCalendrier,MONTH(JulDim1+20)=7),JulDim1+20,""))</f>
        <v>43666</v>
      </c>
      <c r="H28" s="7">
        <f>IF(DAY(JulDim1)=1,IF(AND(YEAR(JulDim1+14)=AnnéeCalendrier,MONTH(JulDim1+14)=7),JulDim1+14,""),IF(AND(YEAR(JulDim1+21)=AnnéeCalendrier,MONTH(JulDim1+21)=7),JulDim1+21,""))</f>
        <v>43667</v>
      </c>
      <c r="J28" s="6">
        <f>IF(DAY(AouDim1)=1,IF(AND(YEAR(AouDim1+8)=AnnéeCalendrier,MONTH(AouDim1+8)=8),AouDim1+8,""),IF(AND(YEAR(AouDim1+15)=AnnéeCalendrier,MONTH(AouDim1+15)=8),AouDim1+15,""))</f>
        <v>43689</v>
      </c>
      <c r="K28" s="5">
        <f>IF(DAY(AouDim1)=1,IF(AND(YEAR(AouDim1+9)=AnnéeCalendrier,MONTH(AouDim1+9)=8),AouDim1+9,""),IF(AND(YEAR(AouDim1+16)=AnnéeCalendrier,MONTH(AouDim1+16)=8),AouDim1+16,""))</f>
        <v>43690</v>
      </c>
      <c r="L28" s="5">
        <f>IF(DAY(AouDim1)=1,IF(AND(YEAR(AouDim1+10)=AnnéeCalendrier,MONTH(AouDim1+10)=8),AouDim1+10,""),IF(AND(YEAR(AouDim1+17)=AnnéeCalendrier,MONTH(AouDim1+17)=8),AouDim1+17,""))</f>
        <v>43691</v>
      </c>
      <c r="M28" s="5">
        <f>IF(DAY(AouDim1)=1,IF(AND(YEAR(AouDim1+11)=AnnéeCalendrier,MONTH(AouDim1+11)=8),AouDim1+11,""),IF(AND(YEAR(AouDim1+18)=AnnéeCalendrier,MONTH(AouDim1+18)=8),AouDim1+18,""))</f>
        <v>43692</v>
      </c>
      <c r="N28" s="5">
        <f>IF(DAY(AouDim1)=1,IF(AND(YEAR(AouDim1+12)=AnnéeCalendrier,MONTH(AouDim1+12)=8),AouDim1+12,""),IF(AND(YEAR(AouDim1+19)=AnnéeCalendrier,MONTH(AouDim1+19)=8),AouDim1+19,""))</f>
        <v>43693</v>
      </c>
      <c r="O28" s="5">
        <f>IF(DAY(AouDim1)=1,IF(AND(YEAR(AouDim1+13)=AnnéeCalendrier,MONTH(AouDim1+13)=8),AouDim1+13,""),IF(AND(YEAR(AouDim1+20)=AnnéeCalendrier,MONTH(AouDim1+20)=8),AouDim1+20,""))</f>
        <v>43694</v>
      </c>
      <c r="P28" s="7">
        <f>IF(DAY(AouDim1)=1,IF(AND(YEAR(AouDim1+14)=AnnéeCalendrier,MONTH(AouDim1+14)=8),AouDim1+14,""),IF(AND(YEAR(AouDim1+21)=AnnéeCalendrier,MONTH(AouDim1+21)=8),AouDim1+21,""))</f>
        <v>43695</v>
      </c>
      <c r="Q28" s="1"/>
      <c r="R28" s="6">
        <f>IF(DAY(SepDim1)=1,IF(AND(YEAR(SepDim1+8)=AnnéeCalendrier,MONTH(SepDim1+8)=9),SepDim1+8,""),IF(AND(YEAR(SepDim1+15)=AnnéeCalendrier,MONTH(SepDim1+15)=9),SepDim1+15,""))</f>
        <v>43717</v>
      </c>
      <c r="S28" s="5">
        <f>IF(DAY(SepDim1)=1,IF(AND(YEAR(SepDim1+9)=AnnéeCalendrier,MONTH(SepDim1+9)=9),SepDim1+9,""),IF(AND(YEAR(SepDim1+16)=AnnéeCalendrier,MONTH(SepDim1+16)=9),SepDim1+16,""))</f>
        <v>43718</v>
      </c>
      <c r="T28" s="5">
        <f>IF(DAY(SepDim1)=1,IF(AND(YEAR(SepDim1+10)=AnnéeCalendrier,MONTH(SepDim1+10)=9),SepDim1+10,""),IF(AND(YEAR(SepDim1+17)=AnnéeCalendrier,MONTH(SepDim1+17)=9),SepDim1+17,""))</f>
        <v>43719</v>
      </c>
      <c r="U28" s="5">
        <f>IF(DAY(SepDim1)=1,IF(AND(YEAR(SepDim1+11)=AnnéeCalendrier,MONTH(SepDim1+11)=9),SepDim1+11,""),IF(AND(YEAR(SepDim1+18)=AnnéeCalendrier,MONTH(SepDim1+18)=9),SepDim1+18,""))</f>
        <v>43720</v>
      </c>
      <c r="V28" s="5">
        <f>IF(DAY(SepDim1)=1,IF(AND(YEAR(SepDim1+12)=AnnéeCalendrier,MONTH(SepDim1+12)=9),SepDim1+12,""),IF(AND(YEAR(SepDim1+19)=AnnéeCalendrier,MONTH(SepDim1+19)=9),SepDim1+19,""))</f>
        <v>43721</v>
      </c>
      <c r="W28" s="5">
        <f>IF(DAY(SepDim1)=1,IF(AND(YEAR(SepDim1+13)=AnnéeCalendrier,MONTH(SepDim1+13)=9),SepDim1+13,""),IF(AND(YEAR(SepDim1+20)=AnnéeCalendrier,MONTH(SepDim1+20)=9),SepDim1+20,""))</f>
        <v>43722</v>
      </c>
      <c r="X28" s="7">
        <f>IF(DAY(SepDim1)=1,IF(AND(YEAR(SepDim1+14)=AnnéeCalendrier,MONTH(SepDim1+14)=9),SepDim1+14,""),IF(AND(YEAR(SepDim1+21)=AnnéeCalendrier,MONTH(SepDim1+21)=9),SepDim1+21,""))</f>
        <v>43723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43668</v>
      </c>
      <c r="C29" s="5">
        <f>IF(DAY(JulDim1)=1,IF(AND(YEAR(JulDim1+16)=AnnéeCalendrier,MONTH(JulDim1+16)=7),JulDim1+16,""),IF(AND(YEAR(JulDim1+23)=AnnéeCalendrier,MONTH(JulDim1+23)=7),JulDim1+23,""))</f>
        <v>43669</v>
      </c>
      <c r="D29" s="5">
        <f>IF(DAY(JulDim1)=1,IF(AND(YEAR(JulDim1+17)=AnnéeCalendrier,MONTH(JulDim1+17)=7),JulDim1+17,""),IF(AND(YEAR(JulDim1+24)=AnnéeCalendrier,MONTH(JulDim1+24)=7),JulDim1+24,""))</f>
        <v>43670</v>
      </c>
      <c r="E29" s="5">
        <f>IF(DAY(JulDim1)=1,IF(AND(YEAR(JulDim1+18)=AnnéeCalendrier,MONTH(JulDim1+18)=7),JulDim1+18,""),IF(AND(YEAR(JulDim1+25)=AnnéeCalendrier,MONTH(JulDim1+25)=7),JulDim1+25,""))</f>
        <v>43671</v>
      </c>
      <c r="F29" s="5">
        <f>IF(DAY(JulDim1)=1,IF(AND(YEAR(JulDim1+19)=AnnéeCalendrier,MONTH(JulDim1+19)=7),JulDim1+19,""),IF(AND(YEAR(JulDim1+26)=AnnéeCalendrier,MONTH(JulDim1+26)=7),JulDim1+26,""))</f>
        <v>43672</v>
      </c>
      <c r="G29" s="5">
        <f>IF(DAY(JulDim1)=1,IF(AND(YEAR(JulDim1+20)=AnnéeCalendrier,MONTH(JulDim1+20)=7),JulDim1+20,""),IF(AND(YEAR(JulDim1+27)=AnnéeCalendrier,MONTH(JulDim1+27)=7),JulDim1+27,""))</f>
        <v>43673</v>
      </c>
      <c r="H29" s="7">
        <f>IF(DAY(JulDim1)=1,IF(AND(YEAR(JulDim1+21)=AnnéeCalendrier,MONTH(JulDim1+21)=7),JulDim1+21,""),IF(AND(YEAR(JulDim1+28)=AnnéeCalendrier,MONTH(JulDim1+28)=7),JulDim1+28,""))</f>
        <v>43674</v>
      </c>
      <c r="J29" s="6">
        <f>IF(DAY(AouDim1)=1,IF(AND(YEAR(AouDim1+15)=AnnéeCalendrier,MONTH(AouDim1+15)=8),AouDim1+15,""),IF(AND(YEAR(AouDim1+22)=AnnéeCalendrier,MONTH(AouDim1+22)=8),AouDim1+22,""))</f>
        <v>43696</v>
      </c>
      <c r="K29" s="5">
        <f>IF(DAY(AouDim1)=1,IF(AND(YEAR(AouDim1+16)=AnnéeCalendrier,MONTH(AouDim1+16)=8),AouDim1+16,""),IF(AND(YEAR(AouDim1+23)=AnnéeCalendrier,MONTH(AouDim1+23)=8),AouDim1+23,""))</f>
        <v>43697</v>
      </c>
      <c r="L29" s="5">
        <f>IF(DAY(AouDim1)=1,IF(AND(YEAR(AouDim1+17)=AnnéeCalendrier,MONTH(AouDim1+17)=8),AouDim1+17,""),IF(AND(YEAR(AouDim1+24)=AnnéeCalendrier,MONTH(AouDim1+24)=8),AouDim1+24,""))</f>
        <v>43698</v>
      </c>
      <c r="M29" s="5">
        <f>IF(DAY(AouDim1)=1,IF(AND(YEAR(AouDim1+18)=AnnéeCalendrier,MONTH(AouDim1+18)=8),AouDim1+18,""),IF(AND(YEAR(AouDim1+25)=AnnéeCalendrier,MONTH(AouDim1+25)=8),AouDim1+25,""))</f>
        <v>43699</v>
      </c>
      <c r="N29" s="5">
        <f>IF(DAY(AouDim1)=1,IF(AND(YEAR(AouDim1+19)=AnnéeCalendrier,MONTH(AouDim1+19)=8),AouDim1+19,""),IF(AND(YEAR(AouDim1+26)=AnnéeCalendrier,MONTH(AouDim1+26)=8),AouDim1+26,""))</f>
        <v>43700</v>
      </c>
      <c r="O29" s="5">
        <f>IF(DAY(AouDim1)=1,IF(AND(YEAR(AouDim1+20)=AnnéeCalendrier,MONTH(AouDim1+20)=8),AouDim1+20,""),IF(AND(YEAR(AouDim1+27)=AnnéeCalendrier,MONTH(AouDim1+27)=8),AouDim1+27,""))</f>
        <v>43701</v>
      </c>
      <c r="P29" s="7">
        <f>IF(DAY(AouDim1)=1,IF(AND(YEAR(AouDim1+21)=AnnéeCalendrier,MONTH(AouDim1+21)=8),AouDim1+21,""),IF(AND(YEAR(AouDim1+28)=AnnéeCalendrier,MONTH(AouDim1+28)=8),AouDim1+28,""))</f>
        <v>43702</v>
      </c>
      <c r="Q29" s="1"/>
      <c r="R29" s="6">
        <f>IF(DAY(SepDim1)=1,IF(AND(YEAR(SepDim1+15)=AnnéeCalendrier,MONTH(SepDim1+15)=9),SepDim1+15,""),IF(AND(YEAR(SepDim1+22)=AnnéeCalendrier,MONTH(SepDim1+22)=9),SepDim1+22,""))</f>
        <v>43724</v>
      </c>
      <c r="S29" s="5">
        <f>IF(DAY(SepDim1)=1,IF(AND(YEAR(SepDim1+16)=AnnéeCalendrier,MONTH(SepDim1+16)=9),SepDim1+16,""),IF(AND(YEAR(SepDim1+23)=AnnéeCalendrier,MONTH(SepDim1+23)=9),SepDim1+23,""))</f>
        <v>43725</v>
      </c>
      <c r="T29" s="5">
        <f>IF(DAY(SepDim1)=1,IF(AND(YEAR(SepDim1+17)=AnnéeCalendrier,MONTH(SepDim1+17)=9),SepDim1+17,""),IF(AND(YEAR(SepDim1+24)=AnnéeCalendrier,MONTH(SepDim1+24)=9),SepDim1+24,""))</f>
        <v>43726</v>
      </c>
      <c r="U29" s="5">
        <f>IF(DAY(SepDim1)=1,IF(AND(YEAR(SepDim1+18)=AnnéeCalendrier,MONTH(SepDim1+18)=9),SepDim1+18,""),IF(AND(YEAR(SepDim1+25)=AnnéeCalendrier,MONTH(SepDim1+25)=9),SepDim1+25,""))</f>
        <v>43727</v>
      </c>
      <c r="V29" s="5">
        <f>IF(DAY(SepDim1)=1,IF(AND(YEAR(SepDim1+19)=AnnéeCalendrier,MONTH(SepDim1+19)=9),SepDim1+19,""),IF(AND(YEAR(SepDim1+26)=AnnéeCalendrier,MONTH(SepDim1+26)=9),SepDim1+26,""))</f>
        <v>43728</v>
      </c>
      <c r="W29" s="5">
        <f>IF(DAY(SepDim1)=1,IF(AND(YEAR(SepDim1+20)=AnnéeCalendrier,MONTH(SepDim1+20)=9),SepDim1+20,""),IF(AND(YEAR(SepDim1+27)=AnnéeCalendrier,MONTH(SepDim1+27)=9),SepDim1+27,""))</f>
        <v>43729</v>
      </c>
      <c r="X29" s="7">
        <f>IF(DAY(SepDim1)=1,IF(AND(YEAR(SepDim1+21)=AnnéeCalendrier,MONTH(SepDim1+21)=9),SepDim1+21,""),IF(AND(YEAR(SepDim1+28)=AnnéeCalendrier,MONTH(SepDim1+28)=9),SepDim1+28,""))</f>
        <v>43730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43675</v>
      </c>
      <c r="C30" s="5">
        <f>IF(DAY(JulDim1)=1,IF(AND(YEAR(JulDim1+23)=AnnéeCalendrier,MONTH(JulDim1+23)=7),JulDim1+23,""),IF(AND(YEAR(JulDim1+30)=AnnéeCalendrier,MONTH(JulDim1+30)=7),JulDim1+30,""))</f>
        <v>43676</v>
      </c>
      <c r="D30" s="5">
        <f>IF(DAY(JulDim1)=1,IF(AND(YEAR(JulDim1+24)=AnnéeCalendrier,MONTH(JulDim1+24)=7),JulDim1+24,""),IF(AND(YEAR(JulDim1+31)=AnnéeCalendrier,MONTH(JulDim1+31)=7),JulDim1+31,""))</f>
        <v>43677</v>
      </c>
      <c r="E30" s="5" t="str">
        <f>IF(DAY(JulDim1)=1,IF(AND(YEAR(JulDim1+25)=AnnéeCalendrier,MONTH(JulDim1+25)=7),JulDim1+25,""),IF(AND(YEAR(JulDim1+32)=AnnéeCalendrier,MONTH(JulDim1+32)=7),JulDim1+32,""))</f>
        <v/>
      </c>
      <c r="F30" s="5" t="str">
        <f>IF(DAY(JulDim1)=1,IF(AND(YEAR(JulDim1+26)=AnnéeCalendrier,MONTH(JulDim1+26)=7),JulDim1+26,""),IF(AND(YEAR(JulDim1+33)=AnnéeCalendrier,MONTH(JulDim1+33)=7),JulDim1+33,""))</f>
        <v/>
      </c>
      <c r="G30" s="5" t="str">
        <f>IF(DAY(JulDim1)=1,IF(AND(YEAR(JulDim1+27)=AnnéeCalendrier,MONTH(JulDim1+27)=7),JulDim1+27,""),IF(AND(YEAR(JulDim1+34)=AnnéeCalendrier,MONTH(JulDim1+34)=7),JulDim1+34,""))</f>
        <v/>
      </c>
      <c r="H30" s="7" t="str">
        <f>IF(DAY(JulDim1)=1,IF(AND(YEAR(JulDim1+28)=AnnéeCalendrier,MONTH(JulDim1+28)=7),JulDim1+28,""),IF(AND(YEAR(JulDim1+35)=AnnéeCalendrier,MONTH(JulDim1+35)=7),JulDim1+35,""))</f>
        <v/>
      </c>
      <c r="J30" s="6">
        <f>IF(DAY(AouDim1)=1,IF(AND(YEAR(AouDim1+22)=AnnéeCalendrier,MONTH(AouDim1+22)=8),AouDim1+22,""),IF(AND(YEAR(AouDim1+29)=AnnéeCalendrier,MONTH(AouDim1+29)=8),AouDim1+29,""))</f>
        <v>43703</v>
      </c>
      <c r="K30" s="5">
        <f>IF(DAY(AouDim1)=1,IF(AND(YEAR(AouDim1+23)=AnnéeCalendrier,MONTH(AouDim1+23)=8),AouDim1+23,""),IF(AND(YEAR(AouDim1+30)=AnnéeCalendrier,MONTH(AouDim1+30)=8),AouDim1+30,""))</f>
        <v>43704</v>
      </c>
      <c r="L30" s="5">
        <f>IF(DAY(AouDim1)=1,IF(AND(YEAR(AouDim1+24)=AnnéeCalendrier,MONTH(AouDim1+24)=8),AouDim1+24,""),IF(AND(YEAR(AouDim1+31)=AnnéeCalendrier,MONTH(AouDim1+31)=8),AouDim1+31,""))</f>
        <v>43705</v>
      </c>
      <c r="M30" s="5">
        <f>IF(DAY(AouDim1)=1,IF(AND(YEAR(AouDim1+25)=AnnéeCalendrier,MONTH(AouDim1+25)=8),AouDim1+25,""),IF(AND(YEAR(AouDim1+32)=AnnéeCalendrier,MONTH(AouDim1+32)=8),AouDim1+32,""))</f>
        <v>43706</v>
      </c>
      <c r="N30" s="5">
        <f>IF(DAY(AouDim1)=1,IF(AND(YEAR(AouDim1+26)=AnnéeCalendrier,MONTH(AouDim1+26)=8),AouDim1+26,""),IF(AND(YEAR(AouDim1+33)=AnnéeCalendrier,MONTH(AouDim1+33)=8),AouDim1+33,""))</f>
        <v>43707</v>
      </c>
      <c r="O30" s="5">
        <f>IF(DAY(AouDim1)=1,IF(AND(YEAR(AouDim1+27)=AnnéeCalendrier,MONTH(AouDim1+27)=8),AouDim1+27,""),IF(AND(YEAR(AouDim1+34)=AnnéeCalendrier,MONTH(AouDim1+34)=8),AouDim1+34,""))</f>
        <v>43708</v>
      </c>
      <c r="P30" s="7" t="str">
        <f>IF(DAY(AouDim1)=1,IF(AND(YEAR(AouDim1+28)=AnnéeCalendrier,MONTH(AouDim1+28)=8),AouDim1+28,""),IF(AND(YEAR(AouDim1+35)=AnnéeCalendrier,MONTH(AouDim1+35)=8),AouDim1+35,""))</f>
        <v/>
      </c>
      <c r="Q30" s="1"/>
      <c r="R30" s="6">
        <f>IF(DAY(SepDim1)=1,IF(AND(YEAR(SepDim1+22)=AnnéeCalendrier,MONTH(SepDim1+22)=9),SepDim1+22,""),IF(AND(YEAR(SepDim1+29)=AnnéeCalendrier,MONTH(SepDim1+29)=9),SepDim1+29,""))</f>
        <v>43731</v>
      </c>
      <c r="S30" s="5">
        <f>IF(DAY(SepDim1)=1,IF(AND(YEAR(SepDim1+23)=AnnéeCalendrier,MONTH(SepDim1+23)=9),SepDim1+23,""),IF(AND(YEAR(SepDim1+30)=AnnéeCalendrier,MONTH(SepDim1+30)=9),SepDim1+30,""))</f>
        <v>43732</v>
      </c>
      <c r="T30" s="5">
        <f>IF(DAY(SepDim1)=1,IF(AND(YEAR(SepDim1+24)=AnnéeCalendrier,MONTH(SepDim1+24)=9),SepDim1+24,""),IF(AND(YEAR(SepDim1+31)=AnnéeCalendrier,MONTH(SepDim1+31)=9),SepDim1+31,""))</f>
        <v>43733</v>
      </c>
      <c r="U30" s="5">
        <f>IF(DAY(SepDim1)=1,IF(AND(YEAR(SepDim1+25)=AnnéeCalendrier,MONTH(SepDim1+25)=9),SepDim1+25,""),IF(AND(YEAR(SepDim1+32)=AnnéeCalendrier,MONTH(SepDim1+32)=9),SepDim1+32,""))</f>
        <v>43734</v>
      </c>
      <c r="V30" s="5">
        <f>IF(DAY(SepDim1)=1,IF(AND(YEAR(SepDim1+26)=AnnéeCalendrier,MONTH(SepDim1+26)=9),SepDim1+26,""),IF(AND(YEAR(SepDim1+33)=AnnéeCalendrier,MONTH(SepDim1+33)=9),SepDim1+33,""))</f>
        <v>43735</v>
      </c>
      <c r="W30" s="5">
        <f>IF(DAY(SepDim1)=1,IF(AND(YEAR(SepDim1+27)=AnnéeCalendrier,MONTH(SepDim1+27)=9),SepDim1+27,""),IF(AND(YEAR(SepDim1+34)=AnnéeCalendrier,MONTH(SepDim1+34)=9),SepDim1+34,""))</f>
        <v>43736</v>
      </c>
      <c r="X30" s="7">
        <f>IF(DAY(SepDim1)=1,IF(AND(YEAR(SepDim1+28)=AnnéeCalendrier,MONTH(SepDim1+28)=9),SepDim1+28,""),IF(AND(YEAR(SepDim1+35)=AnnéeCalendrier,MONTH(SepDim1+35)=9),SepDim1+35,""))</f>
        <v>43737</v>
      </c>
    </row>
    <row r="31" spans="1:24" ht="36" customHeight="1" x14ac:dyDescent="0.25">
      <c r="B31" s="8" t="str">
        <f>IF(DAY(JulDim1)=1,IF(AND(YEAR(JulDim1+29)=AnnéeCalendrier,MONTH(JulDim1+29)=7),JulDim1+29,""),IF(AND(YEAR(JulDim1+36)=AnnéeCalendrier,MONTH(JulDim1+36)=7),JulDim1+36,""))</f>
        <v/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 t="str">
        <f>IF(DAY(AouDim1)=1,IF(AND(YEAR(AouDim1+29)=AnnéeCalendrier,MONTH(AouDim1+29)=8),AouDim1+29,""),IF(AND(YEAR(AouDim1+36)=AnnéeCalendrier,MONTH(AouDim1+36)=8),AouDim1+36,""))</f>
        <v/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>
        <f>IF(DAY(SepDim1)=1,IF(AND(YEAR(SepDim1+29)=AnnéeCalendrier,MONTH(SepDim1+29)=9),SepDim1+29,""),IF(AND(YEAR(SepDim1+36)=AnnéeCalendrier,MONTH(SepDim1+36)=9),SepDim1+36,""))</f>
        <v>43738</v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36" t="s">
        <v>5</v>
      </c>
      <c r="C33" s="36"/>
      <c r="D33" s="36"/>
      <c r="E33" s="36"/>
      <c r="F33" s="36"/>
      <c r="G33" s="36"/>
      <c r="H33" s="36"/>
      <c r="J33" s="36" t="s">
        <v>15</v>
      </c>
      <c r="K33" s="36"/>
      <c r="L33" s="36"/>
      <c r="M33" s="36"/>
      <c r="N33" s="36"/>
      <c r="O33" s="36"/>
      <c r="P33" s="36"/>
      <c r="R33" s="36" t="s">
        <v>19</v>
      </c>
      <c r="S33" s="36"/>
      <c r="T33" s="36"/>
      <c r="U33" s="36"/>
      <c r="V33" s="36"/>
      <c r="W33" s="36"/>
      <c r="X33" s="36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>
        <f>IF(DAY(OctDim1)=1,"",IF(AND(YEAR(OctDim1+2)=AnnéeCalendrier,MONTH(OctDim1+2)=10),OctDim1+2,""))</f>
        <v>43739</v>
      </c>
      <c r="D35" s="5">
        <f>IF(DAY(OctDim1)=1,"",IF(AND(YEAR(OctDim1+3)=AnnéeCalendrier,MONTH(OctDim1+3)=10),OctDim1+3,""))</f>
        <v>43740</v>
      </c>
      <c r="E35" s="5">
        <f>IF(DAY(OctDim1)=1,"",IF(AND(YEAR(OctDim1+4)=AnnéeCalendrier,MONTH(OctDim1+4)=10),OctDim1+4,""))</f>
        <v>43741</v>
      </c>
      <c r="F35" s="5">
        <f>IF(DAY(OctDim1)=1,"",IF(AND(YEAR(OctDim1+5)=AnnéeCalendrier,MONTH(OctDim1+5)=10),OctDim1+5,""))</f>
        <v>43742</v>
      </c>
      <c r="G35" s="5">
        <f>IF(DAY(OctDim1)=1,"",IF(AND(YEAR(OctDim1+6)=AnnéeCalendrier,MONTH(OctDim1+6)=10),OctDim1+6,""))</f>
        <v>43743</v>
      </c>
      <c r="H35" s="7">
        <f>IF(DAY(OctDim1)=1,IF(AND(YEAR(OctDim1)=AnnéeCalendrier,MONTH(OctDim1)=10),OctDim1,""),IF(AND(YEAR(OctDim1+7)=AnnéeCalendrier,MONTH(OctDim1+7)=10),OctDim1+7,""))</f>
        <v>43744</v>
      </c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 t="str">
        <f>IF(DAY(NovDim1)=1,"",IF(AND(YEAR(NovDim1+3)=AnnéeCalendrier,MONTH(NovDim1+3)=11),NovDim1+3,""))</f>
        <v/>
      </c>
      <c r="M35" s="5" t="str">
        <f>IF(DAY(NovDim1)=1,"",IF(AND(YEAR(NovDim1+4)=AnnéeCalendrier,MONTH(NovDim1+4)=11),NovDim1+4,""))</f>
        <v/>
      </c>
      <c r="N35" s="5">
        <f>IF(DAY(NovDim1)=1,"",IF(AND(YEAR(NovDim1+5)=AnnéeCalendrier,MONTH(NovDim1+5)=11),NovDim1+5,""))</f>
        <v>43770</v>
      </c>
      <c r="O35" s="5">
        <f>IF(DAY(NovDim1)=1,"",IF(AND(YEAR(NovDim1+6)=AnnéeCalendrier,MONTH(NovDim1+6)=11),NovDim1+6,""))</f>
        <v>43771</v>
      </c>
      <c r="P35" s="7">
        <f>IF(DAY(NovDim1)=1,IF(AND(YEAR(NovDim1)=AnnéeCalendrier,MONTH(NovDim1)=11),NovDim1,""),IF(AND(YEAR(NovDim1+7)=AnnéeCalendrier,MONTH(NovDim1+7)=11),NovDim1+7,""))</f>
        <v>43772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 t="str">
        <f>IF(DAY(DécDim1)=1,"",IF(AND(YEAR(DécDim1+3)=AnnéeCalendrier,MONTH(DécDim1+3)=12),DécDim1+3,""))</f>
        <v/>
      </c>
      <c r="U35" s="5" t="str">
        <f>IF(DAY(DécDim1)=1,"",IF(AND(YEAR(DécDim1+4)=AnnéeCalendrier,MONTH(DécDim1+4)=12),DécDim1+4,""))</f>
        <v/>
      </c>
      <c r="V35" s="5" t="str">
        <f>IF(DAY(DécDim1)=1,"",IF(AND(YEAR(DécDim1+5)=AnnéeCalendrier,MONTH(DécDim1+5)=12),DécDim1+5,""))</f>
        <v/>
      </c>
      <c r="W35" s="5" t="str">
        <f>IF(DAY(DécDim1)=1,"",IF(AND(YEAR(DécDim1+6)=AnnéeCalendrier,MONTH(DécDim1+6)=12),DécDim1+6,""))</f>
        <v/>
      </c>
      <c r="X35" s="7">
        <f>IF(DAY(DécDim1)=1,IF(AND(YEAR(DécDim1)=AnnéeCalendrier,MONTH(DécDim1)=12),DécDim1,""),IF(AND(YEAR(DécDim1+7)=AnnéeCalendrier,MONTH(DécDim1+7)=12),DécDim1+7,""))</f>
        <v>43800</v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43745</v>
      </c>
      <c r="C36" s="5">
        <f>IF(DAY(OctDim1)=1,IF(AND(YEAR(OctDim1+2)=AnnéeCalendrier,MONTH(OctDim1+2)=10),OctDim1+2,""),IF(AND(YEAR(OctDim1+9)=AnnéeCalendrier,MONTH(OctDim1+9)=10),OctDim1+9,""))</f>
        <v>43746</v>
      </c>
      <c r="D36" s="5">
        <f>IF(DAY(OctDim1)=1,IF(AND(YEAR(OctDim1+3)=AnnéeCalendrier,MONTH(OctDim1+3)=10),OctDim1+3,""),IF(AND(YEAR(OctDim1+10)=AnnéeCalendrier,MONTH(OctDim1+10)=10),OctDim1+10,""))</f>
        <v>43747</v>
      </c>
      <c r="E36" s="5">
        <f>IF(DAY(OctDim1)=1,IF(AND(YEAR(OctDim1+4)=AnnéeCalendrier,MONTH(OctDim1+4)=10),OctDim1+4,""),IF(AND(YEAR(OctDim1+11)=AnnéeCalendrier,MONTH(OctDim1+11)=10),OctDim1+11,""))</f>
        <v>43748</v>
      </c>
      <c r="F36" s="5">
        <f>IF(DAY(OctDim1)=1,IF(AND(YEAR(OctDim1+5)=AnnéeCalendrier,MONTH(OctDim1+5)=10),OctDim1+5,""),IF(AND(YEAR(OctDim1+12)=AnnéeCalendrier,MONTH(OctDim1+12)=10),OctDim1+12,""))</f>
        <v>43749</v>
      </c>
      <c r="G36" s="5">
        <f>IF(DAY(OctDim1)=1,IF(AND(YEAR(OctDim1+6)=AnnéeCalendrier,MONTH(OctDim1+6)=10),OctDim1+6,""),IF(AND(YEAR(OctDim1+13)=AnnéeCalendrier,MONTH(OctDim1+13)=10),OctDim1+13,""))</f>
        <v>43750</v>
      </c>
      <c r="H36" s="7">
        <f>IF(DAY(OctDim1)=1,IF(AND(YEAR(OctDim1+7)=AnnéeCalendrier,MONTH(OctDim1+7)=10),OctDim1+7,""),IF(AND(YEAR(OctDim1+14)=AnnéeCalendrier,MONTH(OctDim1+14)=10),OctDim1+14,""))</f>
        <v>43751</v>
      </c>
      <c r="J36" s="6">
        <f>IF(DAY(NovDim1)=1,IF(AND(YEAR(NovDim1+1)=AnnéeCalendrier,MONTH(NovDim1+1)=11),NovDim1+1,""),IF(AND(YEAR(NovDim1+8)=AnnéeCalendrier,MONTH(NovDim1+8)=11),NovDim1+8,""))</f>
        <v>43773</v>
      </c>
      <c r="K36" s="5">
        <f>IF(DAY(NovDim1)=1,IF(AND(YEAR(NovDim1+2)=AnnéeCalendrier,MONTH(NovDim1+2)=11),NovDim1+2,""),IF(AND(YEAR(NovDim1+9)=AnnéeCalendrier,MONTH(NovDim1+9)=11),NovDim1+9,""))</f>
        <v>43774</v>
      </c>
      <c r="L36" s="5">
        <f>IF(DAY(NovDim1)=1,IF(AND(YEAR(NovDim1+3)=AnnéeCalendrier,MONTH(NovDim1+3)=11),NovDim1+3,""),IF(AND(YEAR(NovDim1+10)=AnnéeCalendrier,MONTH(NovDim1+10)=11),NovDim1+10,""))</f>
        <v>43775</v>
      </c>
      <c r="M36" s="5">
        <f>IF(DAY(NovDim1)=1,IF(AND(YEAR(NovDim1+4)=AnnéeCalendrier,MONTH(NovDim1+4)=11),NovDim1+4,""),IF(AND(YEAR(NovDim1+11)=AnnéeCalendrier,MONTH(NovDim1+11)=11),NovDim1+11,""))</f>
        <v>43776</v>
      </c>
      <c r="N36" s="5">
        <f>IF(DAY(NovDim1)=1,IF(AND(YEAR(NovDim1+5)=AnnéeCalendrier,MONTH(NovDim1+5)=11),NovDim1+5,""),IF(AND(YEAR(NovDim1+12)=AnnéeCalendrier,MONTH(NovDim1+12)=11),NovDim1+12,""))</f>
        <v>43777</v>
      </c>
      <c r="O36" s="5">
        <f>IF(DAY(NovDim1)=1,IF(AND(YEAR(NovDim1+6)=AnnéeCalendrier,MONTH(NovDim1+6)=11),NovDim1+6,""),IF(AND(YEAR(NovDim1+13)=AnnéeCalendrier,MONTH(NovDim1+13)=11),NovDim1+13,""))</f>
        <v>43778</v>
      </c>
      <c r="P36" s="7">
        <f>IF(DAY(NovDim1)=1,IF(AND(YEAR(NovDim1+7)=AnnéeCalendrier,MONTH(NovDim1+7)=11),NovDim1+7,""),IF(AND(YEAR(NovDim1+14)=AnnéeCalendrier,MONTH(NovDim1+14)=11),NovDim1+14,""))</f>
        <v>43779</v>
      </c>
      <c r="R36" s="6">
        <f>IF(DAY(DécDim1)=1,IF(AND(YEAR(DécDim1+1)=AnnéeCalendrier,MONTH(DécDim1+1)=12),DécDim1+1,""),IF(AND(YEAR(DécDim1+8)=AnnéeCalendrier,MONTH(DécDim1+8)=12),DécDim1+8,""))</f>
        <v>43801</v>
      </c>
      <c r="S36" s="5">
        <f>IF(DAY(DécDim1)=1,IF(AND(YEAR(DécDim1+2)=AnnéeCalendrier,MONTH(DécDim1+2)=12),DécDim1+2,""),IF(AND(YEAR(DécDim1+9)=AnnéeCalendrier,MONTH(DécDim1+9)=12),DécDim1+9,""))</f>
        <v>43802</v>
      </c>
      <c r="T36" s="5">
        <f>IF(DAY(DécDim1)=1,IF(AND(YEAR(DécDim1+3)=AnnéeCalendrier,MONTH(DécDim1+3)=12),DécDim1+3,""),IF(AND(YEAR(DécDim1+10)=AnnéeCalendrier,MONTH(DécDim1+10)=12),DécDim1+10,""))</f>
        <v>43803</v>
      </c>
      <c r="U36" s="5">
        <f>IF(DAY(DécDim1)=1,IF(AND(YEAR(DécDim1+4)=AnnéeCalendrier,MONTH(DécDim1+4)=12),DécDim1+4,""),IF(AND(YEAR(DécDim1+11)=AnnéeCalendrier,MONTH(DécDim1+11)=12),DécDim1+11,""))</f>
        <v>43804</v>
      </c>
      <c r="V36" s="5">
        <f>IF(DAY(DécDim1)=1,IF(AND(YEAR(DécDim1+5)=AnnéeCalendrier,MONTH(DécDim1+5)=12),DécDim1+5,""),IF(AND(YEAR(DécDim1+12)=AnnéeCalendrier,MONTH(DécDim1+12)=12),DécDim1+12,""))</f>
        <v>43805</v>
      </c>
      <c r="W36" s="5">
        <f>IF(DAY(DécDim1)=1,IF(AND(YEAR(DécDim1+6)=AnnéeCalendrier,MONTH(DécDim1+6)=12),DécDim1+6,""),IF(AND(YEAR(DécDim1+13)=AnnéeCalendrier,MONTH(DécDim1+13)=12),DécDim1+13,""))</f>
        <v>43806</v>
      </c>
      <c r="X36" s="7">
        <f>IF(DAY(DécDim1)=1,IF(AND(YEAR(DécDim1+7)=AnnéeCalendrier,MONTH(DécDim1+7)=12),DécDim1+7,""),IF(AND(YEAR(DécDim1+14)=AnnéeCalendrier,MONTH(DécDim1+14)=12),DécDim1+14,""))</f>
        <v>43807</v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43752</v>
      </c>
      <c r="C37" s="5">
        <f>IF(DAY(OctDim1)=1,IF(AND(YEAR(OctDim1+9)=AnnéeCalendrier,MONTH(OctDim1+9)=10),OctDim1+9,""),IF(AND(YEAR(OctDim1+16)=AnnéeCalendrier,MONTH(OctDim1+16)=10),OctDim1+16,""))</f>
        <v>43753</v>
      </c>
      <c r="D37" s="5">
        <f>IF(DAY(OctDim1)=1,IF(AND(YEAR(OctDim1+10)=AnnéeCalendrier,MONTH(OctDim1+10)=10),OctDim1+10,""),IF(AND(YEAR(OctDim1+17)=AnnéeCalendrier,MONTH(OctDim1+17)=10),OctDim1+17,""))</f>
        <v>43754</v>
      </c>
      <c r="E37" s="5">
        <f>IF(DAY(OctDim1)=1,IF(AND(YEAR(OctDim1+11)=AnnéeCalendrier,MONTH(OctDim1+11)=10),OctDim1+11,""),IF(AND(YEAR(OctDim1+18)=AnnéeCalendrier,MONTH(OctDim1+18)=10),OctDim1+18,""))</f>
        <v>43755</v>
      </c>
      <c r="F37" s="5">
        <f>IF(DAY(OctDim1)=1,IF(AND(YEAR(OctDim1+12)=AnnéeCalendrier,MONTH(OctDim1+12)=10),OctDim1+12,""),IF(AND(YEAR(OctDim1+19)=AnnéeCalendrier,MONTH(OctDim1+19)=10),OctDim1+19,""))</f>
        <v>43756</v>
      </c>
      <c r="G37" s="5">
        <f>IF(DAY(OctDim1)=1,IF(AND(YEAR(OctDim1+13)=AnnéeCalendrier,MONTH(OctDim1+13)=10),OctDim1+13,""),IF(AND(YEAR(OctDim1+20)=AnnéeCalendrier,MONTH(OctDim1+20)=10),OctDim1+20,""))</f>
        <v>43757</v>
      </c>
      <c r="H37" s="7">
        <f>IF(DAY(OctDim1)=1,IF(AND(YEAR(OctDim1+14)=AnnéeCalendrier,MONTH(OctDim1+14)=10),OctDim1+14,""),IF(AND(YEAR(OctDim1+21)=AnnéeCalendrier,MONTH(OctDim1+21)=10),OctDim1+21,""))</f>
        <v>43758</v>
      </c>
      <c r="J37" s="6">
        <f>IF(DAY(NovDim1)=1,IF(AND(YEAR(NovDim1+8)=AnnéeCalendrier,MONTH(NovDim1+8)=11),NovDim1+8,""),IF(AND(YEAR(NovDim1+15)=AnnéeCalendrier,MONTH(NovDim1+15)=11),NovDim1+15,""))</f>
        <v>43780</v>
      </c>
      <c r="K37" s="5">
        <f>IF(DAY(NovDim1)=1,IF(AND(YEAR(NovDim1+9)=AnnéeCalendrier,MONTH(NovDim1+9)=11),NovDim1+9,""),IF(AND(YEAR(NovDim1+16)=AnnéeCalendrier,MONTH(NovDim1+16)=11),NovDim1+16,""))</f>
        <v>43781</v>
      </c>
      <c r="L37" s="5">
        <f>IF(DAY(NovDim1)=1,IF(AND(YEAR(NovDim1+10)=AnnéeCalendrier,MONTH(NovDim1+10)=11),NovDim1+10,""),IF(AND(YEAR(NovDim1+17)=AnnéeCalendrier,MONTH(NovDim1+17)=11),NovDim1+17,""))</f>
        <v>43782</v>
      </c>
      <c r="M37" s="5">
        <f>IF(DAY(NovDim1)=1,IF(AND(YEAR(NovDim1+11)=AnnéeCalendrier,MONTH(NovDim1+11)=11),NovDim1+11,""),IF(AND(YEAR(NovDim1+18)=AnnéeCalendrier,MONTH(NovDim1+18)=11),NovDim1+18,""))</f>
        <v>43783</v>
      </c>
      <c r="N37" s="5">
        <f>IF(DAY(NovDim1)=1,IF(AND(YEAR(NovDim1+12)=AnnéeCalendrier,MONTH(NovDim1+12)=11),NovDim1+12,""),IF(AND(YEAR(NovDim1+19)=AnnéeCalendrier,MONTH(NovDim1+19)=11),NovDim1+19,""))</f>
        <v>43784</v>
      </c>
      <c r="O37" s="5">
        <f>IF(DAY(NovDim1)=1,IF(AND(YEAR(NovDim1+13)=AnnéeCalendrier,MONTH(NovDim1+13)=11),NovDim1+13,""),IF(AND(YEAR(NovDim1+20)=AnnéeCalendrier,MONTH(NovDim1+20)=11),NovDim1+20,""))</f>
        <v>43785</v>
      </c>
      <c r="P37" s="7">
        <f>IF(DAY(NovDim1)=1,IF(AND(YEAR(NovDim1+14)=AnnéeCalendrier,MONTH(NovDim1+14)=11),NovDim1+14,""),IF(AND(YEAR(NovDim1+21)=AnnéeCalendrier,MONTH(NovDim1+21)=11),NovDim1+21,""))</f>
        <v>43786</v>
      </c>
      <c r="R37" s="6">
        <f>IF(DAY(DécDim1)=1,IF(AND(YEAR(DécDim1+8)=AnnéeCalendrier,MONTH(DécDim1+8)=12),DécDim1+8,""),IF(AND(YEAR(DécDim1+15)=AnnéeCalendrier,MONTH(DécDim1+15)=12),DécDim1+15,""))</f>
        <v>43808</v>
      </c>
      <c r="S37" s="5">
        <f>IF(DAY(DécDim1)=1,IF(AND(YEAR(DécDim1+9)=AnnéeCalendrier,MONTH(DécDim1+9)=12),DécDim1+9,""),IF(AND(YEAR(DécDim1+16)=AnnéeCalendrier,MONTH(DécDim1+16)=12),DécDim1+16,""))</f>
        <v>43809</v>
      </c>
      <c r="T37" s="5">
        <f>IF(DAY(DécDim1)=1,IF(AND(YEAR(DécDim1+10)=AnnéeCalendrier,MONTH(DécDim1+10)=12),DécDim1+10,""),IF(AND(YEAR(DécDim1+17)=AnnéeCalendrier,MONTH(DécDim1+17)=12),DécDim1+17,""))</f>
        <v>43810</v>
      </c>
      <c r="U37" s="5">
        <f>IF(DAY(DécDim1)=1,IF(AND(YEAR(DécDim1+11)=AnnéeCalendrier,MONTH(DécDim1+11)=12),DécDim1+11,""),IF(AND(YEAR(DécDim1+18)=AnnéeCalendrier,MONTH(DécDim1+18)=12),DécDim1+18,""))</f>
        <v>43811</v>
      </c>
      <c r="V37" s="5">
        <f>IF(DAY(DécDim1)=1,IF(AND(YEAR(DécDim1+12)=AnnéeCalendrier,MONTH(DécDim1+12)=12),DécDim1+12,""),IF(AND(YEAR(DécDim1+19)=AnnéeCalendrier,MONTH(DécDim1+19)=12),DécDim1+19,""))</f>
        <v>43812</v>
      </c>
      <c r="W37" s="5">
        <f>IF(DAY(DécDim1)=1,IF(AND(YEAR(DécDim1+13)=AnnéeCalendrier,MONTH(DécDim1+13)=12),DécDim1+13,""),IF(AND(YEAR(DécDim1+20)=AnnéeCalendrier,MONTH(DécDim1+20)=12),DécDim1+20,""))</f>
        <v>43813</v>
      </c>
      <c r="X37" s="7">
        <f>IF(DAY(DécDim1)=1,IF(AND(YEAR(DécDim1+14)=AnnéeCalendrier,MONTH(DécDim1+14)=12),DécDim1+14,""),IF(AND(YEAR(DécDim1+21)=AnnéeCalendrier,MONTH(DécDim1+21)=12),DécDim1+21,""))</f>
        <v>43814</v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43759</v>
      </c>
      <c r="C38" s="5">
        <f>IF(DAY(OctDim1)=1,IF(AND(YEAR(OctDim1+16)=AnnéeCalendrier,MONTH(OctDim1+16)=10),OctDim1+16,""),IF(AND(YEAR(OctDim1+23)=AnnéeCalendrier,MONTH(OctDim1+23)=10),OctDim1+23,""))</f>
        <v>43760</v>
      </c>
      <c r="D38" s="5">
        <f>IF(DAY(OctDim1)=1,IF(AND(YEAR(OctDim1+17)=AnnéeCalendrier,MONTH(OctDim1+17)=10),OctDim1+17,""),IF(AND(YEAR(OctDim1+24)=AnnéeCalendrier,MONTH(OctDim1+24)=10),OctDim1+24,""))</f>
        <v>43761</v>
      </c>
      <c r="E38" s="5">
        <f>IF(DAY(OctDim1)=1,IF(AND(YEAR(OctDim1+18)=AnnéeCalendrier,MONTH(OctDim1+18)=10),OctDim1+18,""),IF(AND(YEAR(OctDim1+25)=AnnéeCalendrier,MONTH(OctDim1+25)=10),OctDim1+25,""))</f>
        <v>43762</v>
      </c>
      <c r="F38" s="5">
        <f>IF(DAY(OctDim1)=1,IF(AND(YEAR(OctDim1+19)=AnnéeCalendrier,MONTH(OctDim1+19)=10),OctDim1+19,""),IF(AND(YEAR(OctDim1+26)=AnnéeCalendrier,MONTH(OctDim1+26)=10),OctDim1+26,""))</f>
        <v>43763</v>
      </c>
      <c r="G38" s="5">
        <f>IF(DAY(OctDim1)=1,IF(AND(YEAR(OctDim1+20)=AnnéeCalendrier,MONTH(OctDim1+20)=10),OctDim1+20,""),IF(AND(YEAR(OctDim1+27)=AnnéeCalendrier,MONTH(OctDim1+27)=10),OctDim1+27,""))</f>
        <v>43764</v>
      </c>
      <c r="H38" s="7">
        <f>IF(DAY(OctDim1)=1,IF(AND(YEAR(OctDim1+21)=AnnéeCalendrier,MONTH(OctDim1+21)=10),OctDim1+21,""),IF(AND(YEAR(OctDim1+28)=AnnéeCalendrier,MONTH(OctDim1+28)=10),OctDim1+28,""))</f>
        <v>43765</v>
      </c>
      <c r="J38" s="6">
        <f>IF(DAY(NovDim1)=1,IF(AND(YEAR(NovDim1+15)=AnnéeCalendrier,MONTH(NovDim1+15)=11),NovDim1+15,""),IF(AND(YEAR(NovDim1+22)=AnnéeCalendrier,MONTH(NovDim1+22)=11),NovDim1+22,""))</f>
        <v>43787</v>
      </c>
      <c r="K38" s="5">
        <f>IF(DAY(NovDim1)=1,IF(AND(YEAR(NovDim1+16)=AnnéeCalendrier,MONTH(NovDim1+16)=11),NovDim1+16,""),IF(AND(YEAR(NovDim1+23)=AnnéeCalendrier,MONTH(NovDim1+23)=11),NovDim1+23,""))</f>
        <v>43788</v>
      </c>
      <c r="L38" s="5">
        <f>IF(DAY(NovDim1)=1,IF(AND(YEAR(NovDim1+17)=AnnéeCalendrier,MONTH(NovDim1+17)=11),NovDim1+17,""),IF(AND(YEAR(NovDim1+24)=AnnéeCalendrier,MONTH(NovDim1+24)=11),NovDim1+24,""))</f>
        <v>43789</v>
      </c>
      <c r="M38" s="5">
        <f>IF(DAY(NovDim1)=1,IF(AND(YEAR(NovDim1+18)=AnnéeCalendrier,MONTH(NovDim1+18)=11),NovDim1+18,""),IF(AND(YEAR(NovDim1+25)=AnnéeCalendrier,MONTH(NovDim1+25)=11),NovDim1+25,""))</f>
        <v>43790</v>
      </c>
      <c r="N38" s="5">
        <f>IF(DAY(NovDim1)=1,IF(AND(YEAR(NovDim1+19)=AnnéeCalendrier,MONTH(NovDim1+19)=11),NovDim1+19,""),IF(AND(YEAR(NovDim1+26)=AnnéeCalendrier,MONTH(NovDim1+26)=11),NovDim1+26,""))</f>
        <v>43791</v>
      </c>
      <c r="O38" s="5">
        <f>IF(DAY(NovDim1)=1,IF(AND(YEAR(NovDim1+20)=AnnéeCalendrier,MONTH(NovDim1+20)=11),NovDim1+20,""),IF(AND(YEAR(NovDim1+27)=AnnéeCalendrier,MONTH(NovDim1+27)=11),NovDim1+27,""))</f>
        <v>43792</v>
      </c>
      <c r="P38" s="7">
        <f>IF(DAY(NovDim1)=1,IF(AND(YEAR(NovDim1+21)=AnnéeCalendrier,MONTH(NovDim1+21)=11),NovDim1+21,""),IF(AND(YEAR(NovDim1+28)=AnnéeCalendrier,MONTH(NovDim1+28)=11),NovDim1+28,""))</f>
        <v>43793</v>
      </c>
      <c r="R38" s="6">
        <f>IF(DAY(DécDim1)=1,IF(AND(YEAR(DécDim1+15)=AnnéeCalendrier,MONTH(DécDim1+15)=12),DécDim1+15,""),IF(AND(YEAR(DécDim1+22)=AnnéeCalendrier,MONTH(DécDim1+22)=12),DécDim1+22,""))</f>
        <v>43815</v>
      </c>
      <c r="S38" s="5">
        <f>IF(DAY(DécDim1)=1,IF(AND(YEAR(DécDim1+16)=AnnéeCalendrier,MONTH(DécDim1+16)=12),DécDim1+16,""),IF(AND(YEAR(DécDim1+23)=AnnéeCalendrier,MONTH(DécDim1+23)=12),DécDim1+23,""))</f>
        <v>43816</v>
      </c>
      <c r="T38" s="5">
        <f>IF(DAY(DécDim1)=1,IF(AND(YEAR(DécDim1+17)=AnnéeCalendrier,MONTH(DécDim1+17)=12),DécDim1+17,""),IF(AND(YEAR(DécDim1+24)=AnnéeCalendrier,MONTH(DécDim1+24)=12),DécDim1+24,""))</f>
        <v>43817</v>
      </c>
      <c r="U38" s="5">
        <f>IF(DAY(DécDim1)=1,IF(AND(YEAR(DécDim1+18)=AnnéeCalendrier,MONTH(DécDim1+18)=12),DécDim1+18,""),IF(AND(YEAR(DécDim1+25)=AnnéeCalendrier,MONTH(DécDim1+25)=12),DécDim1+25,""))</f>
        <v>43818</v>
      </c>
      <c r="V38" s="5">
        <f>IF(DAY(DécDim1)=1,IF(AND(YEAR(DécDim1+19)=AnnéeCalendrier,MONTH(DécDim1+19)=12),DécDim1+19,""),IF(AND(YEAR(DécDim1+26)=AnnéeCalendrier,MONTH(DécDim1+26)=12),DécDim1+26,""))</f>
        <v>43819</v>
      </c>
      <c r="W38" s="5">
        <f>IF(DAY(DécDim1)=1,IF(AND(YEAR(DécDim1+20)=AnnéeCalendrier,MONTH(DécDim1+20)=12),DécDim1+20,""),IF(AND(YEAR(DécDim1+27)=AnnéeCalendrier,MONTH(DécDim1+27)=12),DécDim1+27,""))</f>
        <v>43820</v>
      </c>
      <c r="X38" s="7">
        <f>IF(DAY(DécDim1)=1,IF(AND(YEAR(DécDim1+21)=AnnéeCalendrier,MONTH(DécDim1+21)=12),DécDim1+21,""),IF(AND(YEAR(DécDim1+28)=AnnéeCalendrier,MONTH(DécDim1+28)=12),DécDim1+28,""))</f>
        <v>43821</v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43766</v>
      </c>
      <c r="C39" s="5">
        <f>IF(DAY(OctDim1)=1,IF(AND(YEAR(OctDim1+23)=AnnéeCalendrier,MONTH(OctDim1+23)=10),OctDim1+23,""),IF(AND(YEAR(OctDim1+30)=AnnéeCalendrier,MONTH(OctDim1+30)=10),OctDim1+30,""))</f>
        <v>43767</v>
      </c>
      <c r="D39" s="5">
        <f>IF(DAY(OctDim1)=1,IF(AND(YEAR(OctDim1+24)=AnnéeCalendrier,MONTH(OctDim1+24)=10),OctDim1+24,""),IF(AND(YEAR(OctDim1+31)=AnnéeCalendrier,MONTH(OctDim1+31)=10),OctDim1+31,""))</f>
        <v>43768</v>
      </c>
      <c r="E39" s="5">
        <f>IF(DAY(OctDim1)=1,IF(AND(YEAR(OctDim1+25)=AnnéeCalendrier,MONTH(OctDim1+25)=10),OctDim1+25,""),IF(AND(YEAR(OctDim1+32)=AnnéeCalendrier,MONTH(OctDim1+32)=10),OctDim1+32,""))</f>
        <v>43769</v>
      </c>
      <c r="F39" s="5" t="str">
        <f>IF(DAY(OctDim1)=1,IF(AND(YEAR(OctDim1+26)=AnnéeCalendrier,MONTH(OctDim1+26)=10),OctDim1+26,""),IF(AND(YEAR(OctDim1+33)=AnnéeCalendrier,MONTH(OctDim1+33)=10),OctDim1+33,""))</f>
        <v/>
      </c>
      <c r="G39" s="5" t="str">
        <f>IF(DAY(OctDim1)=1,IF(AND(YEAR(OctDim1+27)=AnnéeCalendrier,MONTH(OctDim1+27)=10),OctDim1+27,""),IF(AND(YEAR(OctDim1+34)=AnnéeCalendrier,MONTH(OctDim1+34)=10),OctDim1+34,""))</f>
        <v/>
      </c>
      <c r="H39" s="7" t="str">
        <f>IF(DAY(OctDim1)=1,IF(AND(YEAR(OctDim1+28)=AnnéeCalendrier,MONTH(OctDim1+28)=10),OctDim1+28,""),IF(AND(YEAR(OctDim1+35)=AnnéeCalendrier,MONTH(OctDim1+35)=10),OctDim1+35,""))</f>
        <v/>
      </c>
      <c r="J39" s="6">
        <f>IF(DAY(NovDim1)=1,IF(AND(YEAR(NovDim1+22)=AnnéeCalendrier,MONTH(NovDim1+22)=11),NovDim1+22,""),IF(AND(YEAR(NovDim1+29)=AnnéeCalendrier,MONTH(NovDim1+29)=11),NovDim1+29,""))</f>
        <v>43794</v>
      </c>
      <c r="K39" s="5">
        <f>IF(DAY(NovDim1)=1,IF(AND(YEAR(NovDim1+23)=AnnéeCalendrier,MONTH(NovDim1+23)=11),NovDim1+23,""),IF(AND(YEAR(NovDim1+30)=AnnéeCalendrier,MONTH(NovDim1+30)=11),NovDim1+30,""))</f>
        <v>43795</v>
      </c>
      <c r="L39" s="5">
        <f>IF(DAY(NovDim1)=1,IF(AND(YEAR(NovDim1+24)=AnnéeCalendrier,MONTH(NovDim1+24)=11),NovDim1+24,""),IF(AND(YEAR(NovDim1+31)=AnnéeCalendrier,MONTH(NovDim1+31)=11),NovDim1+31,""))</f>
        <v>43796</v>
      </c>
      <c r="M39" s="5">
        <f>IF(DAY(NovDim1)=1,IF(AND(YEAR(NovDim1+25)=AnnéeCalendrier,MONTH(NovDim1+25)=11),NovDim1+25,""),IF(AND(YEAR(NovDim1+32)=AnnéeCalendrier,MONTH(NovDim1+32)=11),NovDim1+32,""))</f>
        <v>43797</v>
      </c>
      <c r="N39" s="5">
        <f>IF(DAY(NovDim1)=1,IF(AND(YEAR(NovDim1+26)=AnnéeCalendrier,MONTH(NovDim1+26)=11),NovDim1+26,""),IF(AND(YEAR(NovDim1+33)=AnnéeCalendrier,MONTH(NovDim1+33)=11),NovDim1+33,""))</f>
        <v>43798</v>
      </c>
      <c r="O39" s="5">
        <f>IF(DAY(NovDim1)=1,IF(AND(YEAR(NovDim1+27)=AnnéeCalendrier,MONTH(NovDim1+27)=11),NovDim1+27,""),IF(AND(YEAR(NovDim1+34)=AnnéeCalendrier,MONTH(NovDim1+34)=11),NovDim1+34,""))</f>
        <v>43799</v>
      </c>
      <c r="P39" s="7" t="str">
        <f>IF(DAY(NovDim1)=1,IF(AND(YEAR(NovDim1+28)=AnnéeCalendrier,MONTH(NovDim1+28)=11),NovDim1+28,""),IF(AND(YEAR(NovDim1+35)=AnnéeCalendrier,MONTH(NovDim1+35)=11),NovDim1+35,""))</f>
        <v/>
      </c>
      <c r="R39" s="6">
        <f>IF(DAY(DécDim1)=1,IF(AND(YEAR(DécDim1+22)=AnnéeCalendrier,MONTH(DécDim1+22)=12),DécDim1+22,""),IF(AND(YEAR(DécDim1+29)=AnnéeCalendrier,MONTH(DécDim1+29)=12),DécDim1+29,""))</f>
        <v>43822</v>
      </c>
      <c r="S39" s="5">
        <f>IF(DAY(DécDim1)=1,IF(AND(YEAR(DécDim1+23)=AnnéeCalendrier,MONTH(DécDim1+23)=12),DécDim1+23,""),IF(AND(YEAR(DécDim1+30)=AnnéeCalendrier,MONTH(DécDim1+30)=12),DécDim1+30,""))</f>
        <v>43823</v>
      </c>
      <c r="T39" s="5">
        <f>IF(DAY(DécDim1)=1,IF(AND(YEAR(DécDim1+24)=AnnéeCalendrier,MONTH(DécDim1+24)=12),DécDim1+24,""),IF(AND(YEAR(DécDim1+31)=AnnéeCalendrier,MONTH(DécDim1+31)=12),DécDim1+31,""))</f>
        <v>43824</v>
      </c>
      <c r="U39" s="5">
        <f>IF(DAY(DécDim1)=1,IF(AND(YEAR(DécDim1+25)=AnnéeCalendrier,MONTH(DécDim1+25)=12),DécDim1+25,""),IF(AND(YEAR(DécDim1+32)=AnnéeCalendrier,MONTH(DécDim1+32)=12),DécDim1+32,""))</f>
        <v>43825</v>
      </c>
      <c r="V39" s="5">
        <f>IF(DAY(DécDim1)=1,IF(AND(YEAR(DécDim1+26)=AnnéeCalendrier,MONTH(DécDim1+26)=12),DécDim1+26,""),IF(AND(YEAR(DécDim1+33)=AnnéeCalendrier,MONTH(DécDim1+33)=12),DécDim1+33,""))</f>
        <v>43826</v>
      </c>
      <c r="W39" s="5">
        <f>IF(DAY(DécDim1)=1,IF(AND(YEAR(DécDim1+27)=AnnéeCalendrier,MONTH(DécDim1+27)=12),DécDim1+27,""),IF(AND(YEAR(DécDim1+34)=AnnéeCalendrier,MONTH(DécDim1+34)=12),DécDim1+34,""))</f>
        <v>43827</v>
      </c>
      <c r="X39" s="7">
        <f>IF(DAY(DécDim1)=1,IF(AND(YEAR(DécDim1+28)=AnnéeCalendrier,MONTH(DécDim1+28)=12),DécDim1+28,""),IF(AND(YEAR(DécDim1+35)=AnnéeCalendrier,MONTH(DécDim1+35)=12),DécDim1+35,""))</f>
        <v>43828</v>
      </c>
    </row>
    <row r="40" spans="1:24" ht="36" customHeight="1" x14ac:dyDescent="0.25">
      <c r="B40" s="8" t="str">
        <f>IF(DAY(OctDim1)=1,IF(AND(YEAR(OctDim1+29)=AnnéeCalendrier,MONTH(OctDim1+29)=10),OctDim1+29,""),IF(AND(YEAR(OctDim1+36)=AnnéeCalendrier,MONTH(OctDim1+36)=10),OctDim1+36,""))</f>
        <v/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>
        <f>IF(DAY(DécDim1)=1,IF(AND(YEAR(DécDim1+29)=AnnéeCalendrier,MONTH(DécDim1+29)=12),DécDim1+29,""),IF(AND(YEAR(DécDim1+36)=AnnéeCalendrier,MONTH(DécDim1+36)=12),DécDim1+36,""))</f>
        <v>43829</v>
      </c>
      <c r="S40" s="9">
        <f>IF(DAY(DécDim1)=1,IF(AND(YEAR(DécDim1+30)=AnnéeCalendrier,MONTH(DécDim1+30)=12),DécDim1+30,""),IF(AND(YEAR(DécDim1+37)=AnnéeCalendrier,MONTH(DécDim1+37)=12),DécDim1+37,""))</f>
        <v>43830</v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24:H24"/>
    <mergeCell ref="J24:P24"/>
    <mergeCell ref="R24:X24"/>
    <mergeCell ref="B33:H33"/>
    <mergeCell ref="J33:P33"/>
    <mergeCell ref="R33:X33"/>
    <mergeCell ref="B3:F3"/>
    <mergeCell ref="B6:H6"/>
    <mergeCell ref="J6:P6"/>
    <mergeCell ref="R6:X6"/>
    <mergeCell ref="B15:H15"/>
    <mergeCell ref="J15:P15"/>
    <mergeCell ref="R15:X15"/>
  </mergeCells>
  <conditionalFormatting sqref="B8:H13">
    <cfRule type="notContainsBlanks" dxfId="143" priority="1">
      <formula>LEN(TRIM(B8))&gt;0</formula>
    </cfRule>
  </conditionalFormatting>
  <conditionalFormatting sqref="B17:H22">
    <cfRule type="notContainsBlanks" dxfId="142" priority="4">
      <formula>LEN(TRIM(B17))&gt;0</formula>
    </cfRule>
  </conditionalFormatting>
  <conditionalFormatting sqref="B26:H31">
    <cfRule type="notContainsBlanks" dxfId="141" priority="7">
      <formula>LEN(TRIM(B26))&gt;0</formula>
    </cfRule>
  </conditionalFormatting>
  <conditionalFormatting sqref="B35:H40">
    <cfRule type="notContainsBlanks" dxfId="140" priority="10">
      <formula>LEN(TRIM(B35))&gt;0</formula>
    </cfRule>
  </conditionalFormatting>
  <conditionalFormatting sqref="J8:P13">
    <cfRule type="notContainsBlanks" dxfId="139" priority="2">
      <formula>LEN(TRIM(J8))&gt;0</formula>
    </cfRule>
  </conditionalFormatting>
  <conditionalFormatting sqref="J17:P22">
    <cfRule type="notContainsBlanks" dxfId="138" priority="5">
      <formula>LEN(TRIM(J17))&gt;0</formula>
    </cfRule>
  </conditionalFormatting>
  <conditionalFormatting sqref="J26:P31">
    <cfRule type="notContainsBlanks" dxfId="137" priority="8">
      <formula>LEN(TRIM(J26))&gt;0</formula>
    </cfRule>
  </conditionalFormatting>
  <conditionalFormatting sqref="J35:P40">
    <cfRule type="notContainsBlanks" dxfId="136" priority="11">
      <formula>LEN(TRIM(J35))&gt;0</formula>
    </cfRule>
  </conditionalFormatting>
  <conditionalFormatting sqref="R8:X13">
    <cfRule type="notContainsBlanks" dxfId="135" priority="3">
      <formula>LEN(TRIM(R8))&gt;0</formula>
    </cfRule>
  </conditionalFormatting>
  <conditionalFormatting sqref="R17:X22">
    <cfRule type="notContainsBlanks" dxfId="134" priority="6">
      <formula>LEN(TRIM(R17))&gt;0</formula>
    </cfRule>
  </conditionalFormatting>
  <conditionalFormatting sqref="R26:X31">
    <cfRule type="notContainsBlanks" dxfId="133" priority="9">
      <formula>LEN(TRIM(R26))&gt;0</formula>
    </cfRule>
  </conditionalFormatting>
  <conditionalFormatting sqref="R35:X40">
    <cfRule type="notContainsBlanks" dxfId="132" priority="12">
      <formula>LEN(TRIM(R35))&gt;0</formula>
    </cfRule>
  </conditionalFormatting>
  <dataValidations count="2">
    <dataValidation type="list" allowBlank="1" showInputMessage="1" showErrorMessage="1" prompt="Sélectionnez une année" sqref="B3:F3" xr:uid="{00000000-0002-0000-02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2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wsTCalendar4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4">
        <v>2020</v>
      </c>
      <c r="C3" s="34"/>
      <c r="D3" s="34"/>
      <c r="E3" s="34"/>
      <c r="F3" s="34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35" t="s">
        <v>1</v>
      </c>
      <c r="C6" s="35"/>
      <c r="D6" s="35"/>
      <c r="E6" s="35"/>
      <c r="F6" s="35"/>
      <c r="G6" s="35"/>
      <c r="H6" s="35"/>
      <c r="J6" s="35" t="s">
        <v>12</v>
      </c>
      <c r="K6" s="35"/>
      <c r="L6" s="35"/>
      <c r="M6" s="35"/>
      <c r="N6" s="35"/>
      <c r="O6" s="35"/>
      <c r="P6" s="35"/>
      <c r="R6" s="35" t="s">
        <v>16</v>
      </c>
      <c r="S6" s="35"/>
      <c r="T6" s="35"/>
      <c r="U6" s="35"/>
      <c r="V6" s="35"/>
      <c r="W6" s="35"/>
      <c r="X6" s="35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 t="str">
        <f>IF(DAY(JanDim1)=1,"",IF(AND(YEAR(JanDim1+2)=AnnéeCalendrier,MONTH(JanDim1+2)=1),JanDim1+2,""))</f>
        <v/>
      </c>
      <c r="D8" s="5">
        <f>IF(DAY(JanDim1)=1,"",IF(AND(YEAR(JanDim1+3)=AnnéeCalendrier,MONTH(JanDim1+3)=1),JanDim1+3,""))</f>
        <v>43831</v>
      </c>
      <c r="E8" s="5">
        <f>IF(DAY(JanDim1)=1,"",IF(AND(YEAR(JanDim1+4)=AnnéeCalendrier,MONTH(JanDim1+4)=1),JanDim1+4,""))</f>
        <v>43832</v>
      </c>
      <c r="F8" s="5">
        <f>IF(DAY(JanDim1)=1,"",IF(AND(YEAR(JanDim1+5)=AnnéeCalendrier,MONTH(JanDim1+5)=1),JanDim1+5,""))</f>
        <v>43833</v>
      </c>
      <c r="G8" s="5">
        <f>IF(DAY(JanDim1)=1,"",IF(AND(YEAR(JanDim1+6)=AnnéeCalendrier,MONTH(JanDim1+6)=1),JanDim1+6,""))</f>
        <v>43834</v>
      </c>
      <c r="H8" s="5">
        <f>IF(DAY(JanDim1)=1,IF(AND(YEAR(JanDim1)=AnnéeCalendrier,MONTH(JanDim1)=1),JanDim1,""),IF(AND(YEAR(JanDim1+7)=AnnéeCalendrier,MONTH(JanDim1+7)=1),JanDim1+7,""))</f>
        <v>43835</v>
      </c>
      <c r="I8" s="4"/>
      <c r="J8" s="5" t="str">
        <f>IF(DAY(FévDim1)=1,"",IF(AND(YEAR(FévDim1+1)=AnnéeCalendrier,MONTH(FévDim1+1)=2),FévDim1+1,""))</f>
        <v/>
      </c>
      <c r="K8" s="5" t="str">
        <f>IF(DAY(FévDim1)=1,"",IF(AND(YEAR(FévDim1+2)=AnnéeCalendrier,MONTH(FévDim1+2)=2),FévDim1+2,""))</f>
        <v/>
      </c>
      <c r="L8" s="5" t="str">
        <f>IF(DAY(FévDim1)=1,"",IF(AND(YEAR(FévDim1+3)=AnnéeCalendrier,MONTH(FévDim1+3)=2),FévDim1+3,""))</f>
        <v/>
      </c>
      <c r="M8" s="5" t="str">
        <f>IF(DAY(FévDim1)=1,"",IF(AND(YEAR(FévDim1+4)=AnnéeCalendrier,MONTH(FévDim1+4)=2),FévDim1+4,""))</f>
        <v/>
      </c>
      <c r="N8" s="5" t="str">
        <f>IF(DAY(FévDim1)=1,"",IF(AND(YEAR(FévDim1+5)=AnnéeCalendrier,MONTH(FévDim1+5)=2),FévDim1+5,""))</f>
        <v/>
      </c>
      <c r="O8" s="5">
        <f>IF(DAY(FévDim1)=1,"",IF(AND(YEAR(FévDim1+6)=AnnéeCalendrier,MONTH(FévDim1+6)=2),FévDim1+6,""))</f>
        <v>43862</v>
      </c>
      <c r="P8" s="5">
        <f>IF(DAY(FévDim1)=1,IF(AND(YEAR(FévDim1)=AnnéeCalendrier,MONTH(FévDim1)=2),FévDim1,""),IF(AND(YEAR(FévDim1+7)=AnnéeCalendrier,MONTH(FévDim1+7)=2),FévDim1+7,""))</f>
        <v>43863</v>
      </c>
      <c r="Q8" s="4"/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 t="str">
        <f>IF(DAY(MarDim1)=1,"",IF(AND(YEAR(MarDim1+3)=AnnéeCalendrier,MONTH(MarDim1+3)=3),MarDim1+3,""))</f>
        <v/>
      </c>
      <c r="U8" s="5" t="str">
        <f>IF(DAY(MarDim1)=1,"",IF(AND(YEAR(MarDim1+4)=AnnéeCalendrier,MONTH(MarDim1+4)=3),MarDim1+4,""))</f>
        <v/>
      </c>
      <c r="V8" s="5" t="str">
        <f>IF(DAY(MarDim1)=1,"",IF(AND(YEAR(MarDim1+5)=AnnéeCalendrier,MONTH(MarDim1+5)=3),MarDim1+5,""))</f>
        <v/>
      </c>
      <c r="W8" s="5" t="str">
        <f>IF(DAY(MarDim1)=1,"",IF(AND(YEAR(MarDim1+6)=AnnéeCalendrier,MONTH(MarDim1+6)=3),MarDim1+6,""))</f>
        <v/>
      </c>
      <c r="X8" s="5">
        <f>IF(DAY(MarDim1)=1,IF(AND(YEAR(MarDim1)=AnnéeCalendrier,MONTH(MarDim1)=3),MarDim1,""),IF(AND(YEAR(MarDim1+7)=AnnéeCalendrier,MONTH(MarDim1+7)=3),MarDim1+7,""))</f>
        <v>43891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43836</v>
      </c>
      <c r="C9" s="5">
        <f>IF(DAY(JanDim1)=1,IF(AND(YEAR(JanDim1+2)=AnnéeCalendrier,MONTH(JanDim1+2)=1),JanDim1+2,""),IF(AND(YEAR(JanDim1+9)=AnnéeCalendrier,MONTH(JanDim1+9)=1),JanDim1+9,""))</f>
        <v>43837</v>
      </c>
      <c r="D9" s="5">
        <f>IF(DAY(JanDim1)=1,IF(AND(YEAR(JanDim1+3)=AnnéeCalendrier,MONTH(JanDim1+3)=1),JanDim1+3,""),IF(AND(YEAR(JanDim1+10)=AnnéeCalendrier,MONTH(JanDim1+10)=1),JanDim1+10,""))</f>
        <v>43838</v>
      </c>
      <c r="E9" s="5">
        <f>IF(DAY(JanDim1)=1,IF(AND(YEAR(JanDim1+4)=AnnéeCalendrier,MONTH(JanDim1+4)=1),JanDim1+4,""),IF(AND(YEAR(JanDim1+11)=AnnéeCalendrier,MONTH(JanDim1+11)=1),JanDim1+11,""))</f>
        <v>43839</v>
      </c>
      <c r="F9" s="5">
        <f>IF(DAY(JanDim1)=1,IF(AND(YEAR(JanDim1+5)=AnnéeCalendrier,MONTH(JanDim1+5)=1),JanDim1+5,""),IF(AND(YEAR(JanDim1+12)=AnnéeCalendrier,MONTH(JanDim1+12)=1),JanDim1+12,""))</f>
        <v>43840</v>
      </c>
      <c r="G9" s="5">
        <f>IF(DAY(JanDim1)=1,IF(AND(YEAR(JanDim1+6)=AnnéeCalendrier,MONTH(JanDim1+6)=1),JanDim1+6,""),IF(AND(YEAR(JanDim1+13)=AnnéeCalendrier,MONTH(JanDim1+13)=1),JanDim1+13,""))</f>
        <v>43841</v>
      </c>
      <c r="H9" s="5">
        <f>IF(DAY(JanDim1)=1,IF(AND(YEAR(JanDim1+7)=AnnéeCalendrier,MONTH(JanDim1+7)=1),JanDim1+7,""),IF(AND(YEAR(JanDim1+14)=AnnéeCalendrier,MONTH(JanDim1+14)=1),JanDim1+14,""))</f>
        <v>43842</v>
      </c>
      <c r="I9" s="4"/>
      <c r="J9" s="5">
        <f>IF(DAY(FévDim1)=1,IF(AND(YEAR(FévDim1+1)=AnnéeCalendrier,MONTH(FévDim1+1)=2),FévDim1+1,""),IF(AND(YEAR(FévDim1+8)=AnnéeCalendrier,MONTH(FévDim1+8)=2),FévDim1+8,""))</f>
        <v>43864</v>
      </c>
      <c r="K9" s="5">
        <f>IF(DAY(FévDim1)=1,IF(AND(YEAR(FévDim1+2)=AnnéeCalendrier,MONTH(FévDim1+2)=2),FévDim1+2,""),IF(AND(YEAR(FévDim1+9)=AnnéeCalendrier,MONTH(FévDim1+9)=2),FévDim1+9,""))</f>
        <v>43865</v>
      </c>
      <c r="L9" s="5">
        <f>IF(DAY(FévDim1)=1,IF(AND(YEAR(FévDim1+3)=AnnéeCalendrier,MONTH(FévDim1+3)=2),FévDim1+3,""),IF(AND(YEAR(FévDim1+10)=AnnéeCalendrier,MONTH(FévDim1+10)=2),FévDim1+10,""))</f>
        <v>43866</v>
      </c>
      <c r="M9" s="5">
        <f>IF(DAY(FévDim1)=1,IF(AND(YEAR(FévDim1+4)=AnnéeCalendrier,MONTH(FévDim1+4)=2),FévDim1+4,""),IF(AND(YEAR(FévDim1+11)=AnnéeCalendrier,MONTH(FévDim1+11)=2),FévDim1+11,""))</f>
        <v>43867</v>
      </c>
      <c r="N9" s="5">
        <f>IF(DAY(FévDim1)=1,IF(AND(YEAR(FévDim1+5)=AnnéeCalendrier,MONTH(FévDim1+5)=2),FévDim1+5,""),IF(AND(YEAR(FévDim1+12)=AnnéeCalendrier,MONTH(FévDim1+12)=2),FévDim1+12,""))</f>
        <v>43868</v>
      </c>
      <c r="O9" s="5">
        <f>IF(DAY(FévDim1)=1,IF(AND(YEAR(FévDim1+6)=AnnéeCalendrier,MONTH(FévDim1+6)=2),FévDim1+6,""),IF(AND(YEAR(FévDim1+13)=AnnéeCalendrier,MONTH(FévDim1+13)=2),FévDim1+13,""))</f>
        <v>43869</v>
      </c>
      <c r="P9" s="5">
        <f>IF(DAY(FévDim1)=1,IF(AND(YEAR(FévDim1+7)=AnnéeCalendrier,MONTH(FévDim1+7)=2),FévDim1+7,""),IF(AND(YEAR(FévDim1+14)=AnnéeCalendrier,MONTH(FévDim1+14)=2),FévDim1+14,""))</f>
        <v>43870</v>
      </c>
      <c r="Q9" s="4"/>
      <c r="R9" s="5">
        <f>IF(DAY(MarDim1)=1,IF(AND(YEAR(MarDim1+1)=AnnéeCalendrier,MONTH(MarDim1+1)=3),MarDim1+1,""),IF(AND(YEAR(MarDim1+8)=AnnéeCalendrier,MONTH(MarDim1+8)=3),MarDim1+8,""))</f>
        <v>43892</v>
      </c>
      <c r="S9" s="5">
        <f>IF(DAY(MarDim1)=1,IF(AND(YEAR(MarDim1+2)=AnnéeCalendrier,MONTH(MarDim1+2)=3),MarDim1+2,""),IF(AND(YEAR(MarDim1+9)=AnnéeCalendrier,MONTH(MarDim1+9)=3),MarDim1+9,""))</f>
        <v>43893</v>
      </c>
      <c r="T9" s="5">
        <f>IF(DAY(MarDim1)=1,IF(AND(YEAR(MarDim1+3)=AnnéeCalendrier,MONTH(MarDim1+3)=3),MarDim1+3,""),IF(AND(YEAR(MarDim1+10)=AnnéeCalendrier,MONTH(MarDim1+10)=3),MarDim1+10,""))</f>
        <v>43894</v>
      </c>
      <c r="U9" s="5">
        <f>IF(DAY(MarDim1)=1,IF(AND(YEAR(MarDim1+4)=AnnéeCalendrier,MONTH(MarDim1+4)=3),MarDim1+4,""),IF(AND(YEAR(MarDim1+11)=AnnéeCalendrier,MONTH(MarDim1+11)=3),MarDim1+11,""))</f>
        <v>43895</v>
      </c>
      <c r="V9" s="5">
        <f>IF(DAY(MarDim1)=1,IF(AND(YEAR(MarDim1+5)=AnnéeCalendrier,MONTH(MarDim1+5)=3),MarDim1+5,""),IF(AND(YEAR(MarDim1+12)=AnnéeCalendrier,MONTH(MarDim1+12)=3),MarDim1+12,""))</f>
        <v>43896</v>
      </c>
      <c r="W9" s="5">
        <f>IF(DAY(MarDim1)=1,IF(AND(YEAR(MarDim1+6)=AnnéeCalendrier,MONTH(MarDim1+6)=3),MarDim1+6,""),IF(AND(YEAR(MarDim1+13)=AnnéeCalendrier,MONTH(MarDim1+13)=3),MarDim1+13,""))</f>
        <v>43897</v>
      </c>
      <c r="X9" s="5">
        <f>IF(DAY(MarDim1)=1,IF(AND(YEAR(MarDim1+7)=AnnéeCalendrier,MONTH(MarDim1+7)=3),MarDim1+7,""),IF(AND(YEAR(MarDim1+14)=AnnéeCalendrier,MONTH(MarDim1+14)=3),MarDim1+14,""))</f>
        <v>43898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43843</v>
      </c>
      <c r="C10" s="5">
        <f>IF(DAY(JanDim1)=1,IF(AND(YEAR(JanDim1+9)=AnnéeCalendrier,MONTH(JanDim1+9)=1),JanDim1+9,""),IF(AND(YEAR(JanDim1+16)=AnnéeCalendrier,MONTH(JanDim1+16)=1),JanDim1+16,""))</f>
        <v>43844</v>
      </c>
      <c r="D10" s="5">
        <f>IF(DAY(JanDim1)=1,IF(AND(YEAR(JanDim1+10)=AnnéeCalendrier,MONTH(JanDim1+10)=1),JanDim1+10,""),IF(AND(YEAR(JanDim1+17)=AnnéeCalendrier,MONTH(JanDim1+17)=1),JanDim1+17,""))</f>
        <v>43845</v>
      </c>
      <c r="E10" s="5">
        <f>IF(DAY(JanDim1)=1,IF(AND(YEAR(JanDim1+11)=AnnéeCalendrier,MONTH(JanDim1+11)=1),JanDim1+11,""),IF(AND(YEAR(JanDim1+18)=AnnéeCalendrier,MONTH(JanDim1+18)=1),JanDim1+18,""))</f>
        <v>43846</v>
      </c>
      <c r="F10" s="5">
        <f>IF(DAY(JanDim1)=1,IF(AND(YEAR(JanDim1+12)=AnnéeCalendrier,MONTH(JanDim1+12)=1),JanDim1+12,""),IF(AND(YEAR(JanDim1+19)=AnnéeCalendrier,MONTH(JanDim1+19)=1),JanDim1+19,""))</f>
        <v>43847</v>
      </c>
      <c r="G10" s="5">
        <f>IF(DAY(JanDim1)=1,IF(AND(YEAR(JanDim1+13)=AnnéeCalendrier,MONTH(JanDim1+13)=1),JanDim1+13,""),IF(AND(YEAR(JanDim1+20)=AnnéeCalendrier,MONTH(JanDim1+20)=1),JanDim1+20,""))</f>
        <v>43848</v>
      </c>
      <c r="H10" s="5">
        <f>IF(DAY(JanDim1)=1,IF(AND(YEAR(JanDim1+14)=AnnéeCalendrier,MONTH(JanDim1+14)=1),JanDim1+14,""),IF(AND(YEAR(JanDim1+21)=AnnéeCalendrier,MONTH(JanDim1+21)=1),JanDim1+21,""))</f>
        <v>43849</v>
      </c>
      <c r="I10" s="4"/>
      <c r="J10" s="5">
        <f>IF(DAY(FévDim1)=1,IF(AND(YEAR(FévDim1+8)=AnnéeCalendrier,MONTH(FévDim1+8)=2),FévDim1+8,""),IF(AND(YEAR(FévDim1+15)=AnnéeCalendrier,MONTH(FévDim1+15)=2),FévDim1+15,""))</f>
        <v>43871</v>
      </c>
      <c r="K10" s="5">
        <f>IF(DAY(FévDim1)=1,IF(AND(YEAR(FévDim1+9)=AnnéeCalendrier,MONTH(FévDim1+9)=2),FévDim1+9,""),IF(AND(YEAR(FévDim1+16)=AnnéeCalendrier,MONTH(FévDim1+16)=2),FévDim1+16,""))</f>
        <v>43872</v>
      </c>
      <c r="L10" s="5">
        <f>IF(DAY(FévDim1)=1,IF(AND(YEAR(FévDim1+10)=AnnéeCalendrier,MONTH(FévDim1+10)=2),FévDim1+10,""),IF(AND(YEAR(FévDim1+17)=AnnéeCalendrier,MONTH(FévDim1+17)=2),FévDim1+17,""))</f>
        <v>43873</v>
      </c>
      <c r="M10" s="5">
        <f>IF(DAY(FévDim1)=1,IF(AND(YEAR(FévDim1+11)=AnnéeCalendrier,MONTH(FévDim1+11)=2),FévDim1+11,""),IF(AND(YEAR(FévDim1+18)=AnnéeCalendrier,MONTH(FévDim1+18)=2),FévDim1+18,""))</f>
        <v>43874</v>
      </c>
      <c r="N10" s="5">
        <f>IF(DAY(FévDim1)=1,IF(AND(YEAR(FévDim1+12)=AnnéeCalendrier,MONTH(FévDim1+12)=2),FévDim1+12,""),IF(AND(YEAR(FévDim1+19)=AnnéeCalendrier,MONTH(FévDim1+19)=2),FévDim1+19,""))</f>
        <v>43875</v>
      </c>
      <c r="O10" s="5">
        <f>IF(DAY(FévDim1)=1,IF(AND(YEAR(FévDim1+13)=AnnéeCalendrier,MONTH(FévDim1+13)=2),FévDim1+13,""),IF(AND(YEAR(FévDim1+20)=AnnéeCalendrier,MONTH(FévDim1+20)=2),FévDim1+20,""))</f>
        <v>43876</v>
      </c>
      <c r="P10" s="5">
        <f>IF(DAY(FévDim1)=1,IF(AND(YEAR(FévDim1+14)=AnnéeCalendrier,MONTH(FévDim1+14)=2),FévDim1+14,""),IF(AND(YEAR(FévDim1+21)=AnnéeCalendrier,MONTH(FévDim1+21)=2),FévDim1+21,""))</f>
        <v>43877</v>
      </c>
      <c r="Q10" s="4"/>
      <c r="R10" s="5">
        <f>IF(DAY(MarDim1)=1,IF(AND(YEAR(MarDim1+8)=AnnéeCalendrier,MONTH(MarDim1+8)=3),MarDim1+8,""),IF(AND(YEAR(MarDim1+15)=AnnéeCalendrier,MONTH(MarDim1+15)=3),MarDim1+15,""))</f>
        <v>43899</v>
      </c>
      <c r="S10" s="5">
        <f>IF(DAY(MarDim1)=1,IF(AND(YEAR(MarDim1+9)=AnnéeCalendrier,MONTH(MarDim1+9)=3),MarDim1+9,""),IF(AND(YEAR(MarDim1+16)=AnnéeCalendrier,MONTH(MarDim1+16)=3),MarDim1+16,""))</f>
        <v>43900</v>
      </c>
      <c r="T10" s="5">
        <f>IF(DAY(MarDim1)=1,IF(AND(YEAR(MarDim1+10)=AnnéeCalendrier,MONTH(MarDim1+10)=3),MarDim1+10,""),IF(AND(YEAR(MarDim1+17)=AnnéeCalendrier,MONTH(MarDim1+17)=3),MarDim1+17,""))</f>
        <v>43901</v>
      </c>
      <c r="U10" s="5">
        <f>IF(DAY(MarDim1)=1,IF(AND(YEAR(MarDim1+11)=AnnéeCalendrier,MONTH(MarDim1+11)=3),MarDim1+11,""),IF(AND(YEAR(MarDim1+18)=AnnéeCalendrier,MONTH(MarDim1+18)=3),MarDim1+18,""))</f>
        <v>43902</v>
      </c>
      <c r="V10" s="5">
        <f>IF(DAY(MarDim1)=1,IF(AND(YEAR(MarDim1+12)=AnnéeCalendrier,MONTH(MarDim1+12)=3),MarDim1+12,""),IF(AND(YEAR(MarDim1+19)=AnnéeCalendrier,MONTH(MarDim1+19)=3),MarDim1+19,""))</f>
        <v>43903</v>
      </c>
      <c r="W10" s="5">
        <f>IF(DAY(MarDim1)=1,IF(AND(YEAR(MarDim1+13)=AnnéeCalendrier,MONTH(MarDim1+13)=3),MarDim1+13,""),IF(AND(YEAR(MarDim1+20)=AnnéeCalendrier,MONTH(MarDim1+20)=3),MarDim1+20,""))</f>
        <v>43904</v>
      </c>
      <c r="X10" s="5">
        <f>IF(DAY(MarDim1)=1,IF(AND(YEAR(MarDim1+14)=AnnéeCalendrier,MONTH(MarDim1+14)=3),MarDim1+14,""),IF(AND(YEAR(MarDim1+21)=AnnéeCalendrier,MONTH(MarDim1+21)=3),MarDim1+21,""))</f>
        <v>43905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43850</v>
      </c>
      <c r="C11" s="5">
        <f>IF(DAY(JanDim1)=1,IF(AND(YEAR(JanDim1+16)=AnnéeCalendrier,MONTH(JanDim1+16)=1),JanDim1+16,""),IF(AND(YEAR(JanDim1+23)=AnnéeCalendrier,MONTH(JanDim1+23)=1),JanDim1+23,""))</f>
        <v>43851</v>
      </c>
      <c r="D11" s="5">
        <f>IF(DAY(JanDim1)=1,IF(AND(YEAR(JanDim1+17)=AnnéeCalendrier,MONTH(JanDim1+17)=1),JanDim1+17,""),IF(AND(YEAR(JanDim1+24)=AnnéeCalendrier,MONTH(JanDim1+24)=1),JanDim1+24,""))</f>
        <v>43852</v>
      </c>
      <c r="E11" s="5">
        <f>IF(DAY(JanDim1)=1,IF(AND(YEAR(JanDim1+18)=AnnéeCalendrier,MONTH(JanDim1+18)=1),JanDim1+18,""),IF(AND(YEAR(JanDim1+25)=AnnéeCalendrier,MONTH(JanDim1+25)=1),JanDim1+25,""))</f>
        <v>43853</v>
      </c>
      <c r="F11" s="5">
        <f>IF(DAY(JanDim1)=1,IF(AND(YEAR(JanDim1+19)=AnnéeCalendrier,MONTH(JanDim1+19)=1),JanDim1+19,""),IF(AND(YEAR(JanDim1+26)=AnnéeCalendrier,MONTH(JanDim1+26)=1),JanDim1+26,""))</f>
        <v>43854</v>
      </c>
      <c r="G11" s="5">
        <f>IF(DAY(JanDim1)=1,IF(AND(YEAR(JanDim1+20)=AnnéeCalendrier,MONTH(JanDim1+20)=1),JanDim1+20,""),IF(AND(YEAR(JanDim1+27)=AnnéeCalendrier,MONTH(JanDim1+27)=1),JanDim1+27,""))</f>
        <v>43855</v>
      </c>
      <c r="H11" s="5">
        <f>IF(DAY(JanDim1)=1,IF(AND(YEAR(JanDim1+21)=AnnéeCalendrier,MONTH(JanDim1+21)=1),JanDim1+21,""),IF(AND(YEAR(JanDim1+28)=AnnéeCalendrier,MONTH(JanDim1+28)=1),JanDim1+28,""))</f>
        <v>43856</v>
      </c>
      <c r="I11" s="4"/>
      <c r="J11" s="5">
        <f>IF(DAY(FévDim1)=1,IF(AND(YEAR(FévDim1+15)=AnnéeCalendrier,MONTH(FévDim1+15)=2),FévDim1+15,""),IF(AND(YEAR(FévDim1+22)=AnnéeCalendrier,MONTH(FévDim1+22)=2),FévDim1+22,""))</f>
        <v>43878</v>
      </c>
      <c r="K11" s="5">
        <f>IF(DAY(FévDim1)=1,IF(AND(YEAR(FévDim1+16)=AnnéeCalendrier,MONTH(FévDim1+16)=2),FévDim1+16,""),IF(AND(YEAR(FévDim1+23)=AnnéeCalendrier,MONTH(FévDim1+23)=2),FévDim1+23,""))</f>
        <v>43879</v>
      </c>
      <c r="L11" s="5">
        <f>IF(DAY(FévDim1)=1,IF(AND(YEAR(FévDim1+17)=AnnéeCalendrier,MONTH(FévDim1+17)=2),FévDim1+17,""),IF(AND(YEAR(FévDim1+24)=AnnéeCalendrier,MONTH(FévDim1+24)=2),FévDim1+24,""))</f>
        <v>43880</v>
      </c>
      <c r="M11" s="5">
        <f>IF(DAY(FévDim1)=1,IF(AND(YEAR(FévDim1+18)=AnnéeCalendrier,MONTH(FévDim1+18)=2),FévDim1+18,""),IF(AND(YEAR(FévDim1+25)=AnnéeCalendrier,MONTH(FévDim1+25)=2),FévDim1+25,""))</f>
        <v>43881</v>
      </c>
      <c r="N11" s="5">
        <f>IF(DAY(FévDim1)=1,IF(AND(YEAR(FévDim1+19)=AnnéeCalendrier,MONTH(FévDim1+19)=2),FévDim1+19,""),IF(AND(YEAR(FévDim1+26)=AnnéeCalendrier,MONTH(FévDim1+26)=2),FévDim1+26,""))</f>
        <v>43882</v>
      </c>
      <c r="O11" s="5">
        <f>IF(DAY(FévDim1)=1,IF(AND(YEAR(FévDim1+20)=AnnéeCalendrier,MONTH(FévDim1+20)=2),FévDim1+20,""),IF(AND(YEAR(FévDim1+27)=AnnéeCalendrier,MONTH(FévDim1+27)=2),FévDim1+27,""))</f>
        <v>43883</v>
      </c>
      <c r="P11" s="5">
        <f>IF(DAY(FévDim1)=1,IF(AND(YEAR(FévDim1+21)=AnnéeCalendrier,MONTH(FévDim1+21)=2),FévDim1+21,""),IF(AND(YEAR(FévDim1+28)=AnnéeCalendrier,MONTH(FévDim1+28)=2),FévDim1+28,""))</f>
        <v>43884</v>
      </c>
      <c r="Q11" s="4"/>
      <c r="R11" s="5">
        <f>IF(DAY(MarDim1)=1,IF(AND(YEAR(MarDim1+15)=AnnéeCalendrier,MONTH(MarDim1+15)=3),MarDim1+15,""),IF(AND(YEAR(MarDim1+22)=AnnéeCalendrier,MONTH(MarDim1+22)=3),MarDim1+22,""))</f>
        <v>43906</v>
      </c>
      <c r="S11" s="5">
        <f>IF(DAY(MarDim1)=1,IF(AND(YEAR(MarDim1+16)=AnnéeCalendrier,MONTH(MarDim1+16)=3),MarDim1+16,""),IF(AND(YEAR(MarDim1+23)=AnnéeCalendrier,MONTH(MarDim1+23)=3),MarDim1+23,""))</f>
        <v>43907</v>
      </c>
      <c r="T11" s="5">
        <f>IF(DAY(MarDim1)=1,IF(AND(YEAR(MarDim1+17)=AnnéeCalendrier,MONTH(MarDim1+17)=3),MarDim1+17,""),IF(AND(YEAR(MarDim1+24)=AnnéeCalendrier,MONTH(MarDim1+24)=3),MarDim1+24,""))</f>
        <v>43908</v>
      </c>
      <c r="U11" s="5">
        <f>IF(DAY(MarDim1)=1,IF(AND(YEAR(MarDim1+18)=AnnéeCalendrier,MONTH(MarDim1+18)=3),MarDim1+18,""),IF(AND(YEAR(MarDim1+25)=AnnéeCalendrier,MONTH(MarDim1+25)=3),MarDim1+25,""))</f>
        <v>43909</v>
      </c>
      <c r="V11" s="5">
        <f>IF(DAY(MarDim1)=1,IF(AND(YEAR(MarDim1+19)=AnnéeCalendrier,MONTH(MarDim1+19)=3),MarDim1+19,""),IF(AND(YEAR(MarDim1+26)=AnnéeCalendrier,MONTH(MarDim1+26)=3),MarDim1+26,""))</f>
        <v>43910</v>
      </c>
      <c r="W11" s="5">
        <f>IF(DAY(MarDim1)=1,IF(AND(YEAR(MarDim1+20)=AnnéeCalendrier,MONTH(MarDim1+20)=3),MarDim1+20,""),IF(AND(YEAR(MarDim1+27)=AnnéeCalendrier,MONTH(MarDim1+27)=3),MarDim1+27,""))</f>
        <v>43911</v>
      </c>
      <c r="X11" s="5">
        <f>IF(DAY(MarDim1)=1,IF(AND(YEAR(MarDim1+21)=AnnéeCalendrier,MONTH(MarDim1+21)=3),MarDim1+21,""),IF(AND(YEAR(MarDim1+28)=AnnéeCalendrier,MONTH(MarDim1+28)=3),MarDim1+28,""))</f>
        <v>43912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43857</v>
      </c>
      <c r="C12" s="5">
        <f>IF(DAY(JanDim1)=1,IF(AND(YEAR(JanDim1+23)=AnnéeCalendrier,MONTH(JanDim1+23)=1),JanDim1+23,""),IF(AND(YEAR(JanDim1+30)=AnnéeCalendrier,MONTH(JanDim1+30)=1),JanDim1+30,""))</f>
        <v>43858</v>
      </c>
      <c r="D12" s="5">
        <f>IF(DAY(JanDim1)=1,IF(AND(YEAR(JanDim1+24)=AnnéeCalendrier,MONTH(JanDim1+24)=1),JanDim1+24,""),IF(AND(YEAR(JanDim1+31)=AnnéeCalendrier,MONTH(JanDim1+31)=1),JanDim1+31,""))</f>
        <v>43859</v>
      </c>
      <c r="E12" s="5">
        <f>IF(DAY(JanDim1)=1,IF(AND(YEAR(JanDim1+25)=AnnéeCalendrier,MONTH(JanDim1+25)=1),JanDim1+25,""),IF(AND(YEAR(JanDim1+32)=AnnéeCalendrier,MONTH(JanDim1+32)=1),JanDim1+32,""))</f>
        <v>43860</v>
      </c>
      <c r="F12" s="5">
        <f>IF(DAY(JanDim1)=1,IF(AND(YEAR(JanDim1+26)=AnnéeCalendrier,MONTH(JanDim1+26)=1),JanDim1+26,""),IF(AND(YEAR(JanDim1+33)=AnnéeCalendrier,MONTH(JanDim1+33)=1),JanDim1+33,""))</f>
        <v>43861</v>
      </c>
      <c r="G12" s="5" t="str">
        <f>IF(DAY(JanDim1)=1,IF(AND(YEAR(JanDim1+27)=AnnéeCalendrier,MONTH(JanDim1+27)=1),JanDim1+27,""),IF(AND(YEAR(JanDim1+34)=AnnéeCalendrier,MONTH(JanDim1+34)=1),JanDim1+34,""))</f>
        <v/>
      </c>
      <c r="H12" s="5" t="str">
        <f>IF(DAY(JanDim1)=1,IF(AND(YEAR(JanDim1+28)=AnnéeCalendrier,MONTH(JanDim1+28)=1),JanDim1+28,""),IF(AND(YEAR(JanDim1+35)=AnnéeCalendrier,MONTH(JanDim1+35)=1),JanDim1+35,""))</f>
        <v/>
      </c>
      <c r="I12" s="4"/>
      <c r="J12" s="5">
        <f>IF(DAY(FévDim1)=1,IF(AND(YEAR(FévDim1+22)=AnnéeCalendrier,MONTH(FévDim1+22)=2),FévDim1+22,""),IF(AND(YEAR(FévDim1+29)=AnnéeCalendrier,MONTH(FévDim1+29)=2),FévDim1+29,""))</f>
        <v>43885</v>
      </c>
      <c r="K12" s="5">
        <f>IF(DAY(FévDim1)=1,IF(AND(YEAR(FévDim1+23)=AnnéeCalendrier,MONTH(FévDim1+23)=2),FévDim1+23,""),IF(AND(YEAR(FévDim1+30)=AnnéeCalendrier,MONTH(FévDim1+30)=2),FévDim1+30,""))</f>
        <v>43886</v>
      </c>
      <c r="L12" s="5">
        <f>IF(DAY(FévDim1)=1,IF(AND(YEAR(FévDim1+24)=AnnéeCalendrier,MONTH(FévDim1+24)=2),FévDim1+24,""),IF(AND(YEAR(FévDim1+31)=AnnéeCalendrier,MONTH(FévDim1+31)=2),FévDim1+31,""))</f>
        <v>43887</v>
      </c>
      <c r="M12" s="5">
        <f>IF(DAY(FévDim1)=1,IF(AND(YEAR(FévDim1+25)=AnnéeCalendrier,MONTH(FévDim1+25)=2),FévDim1+25,""),IF(AND(YEAR(FévDim1+32)=AnnéeCalendrier,MONTH(FévDim1+32)=2),FévDim1+32,""))</f>
        <v>43888</v>
      </c>
      <c r="N12" s="5">
        <f>IF(DAY(FévDim1)=1,IF(AND(YEAR(FévDim1+26)=AnnéeCalendrier,MONTH(FévDim1+26)=2),FévDim1+26,""),IF(AND(YEAR(FévDim1+33)=AnnéeCalendrier,MONTH(FévDim1+33)=2),FévDim1+33,""))</f>
        <v>43889</v>
      </c>
      <c r="O12" s="5">
        <f>IF(DAY(FévDim1)=1,IF(AND(YEAR(FévDim1+27)=AnnéeCalendrier,MONTH(FévDim1+27)=2),FévDim1+27,""),IF(AND(YEAR(FévDim1+34)=AnnéeCalendrier,MONTH(FévDim1+34)=2),FévDim1+34,""))</f>
        <v>43890</v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43913</v>
      </c>
      <c r="S12" s="5">
        <f>IF(DAY(MarDim1)=1,IF(AND(YEAR(MarDim1+23)=AnnéeCalendrier,MONTH(MarDim1+23)=3),MarDim1+23,""),IF(AND(YEAR(MarDim1+30)=AnnéeCalendrier,MONTH(MarDim1+30)=3),MarDim1+30,""))</f>
        <v>43914</v>
      </c>
      <c r="T12" s="5">
        <f>IF(DAY(MarDim1)=1,IF(AND(YEAR(MarDim1+24)=AnnéeCalendrier,MONTH(MarDim1+24)=3),MarDim1+24,""),IF(AND(YEAR(MarDim1+31)=AnnéeCalendrier,MONTH(MarDim1+31)=3),MarDim1+31,""))</f>
        <v>43915</v>
      </c>
      <c r="U12" s="5">
        <f>IF(DAY(MarDim1)=1,IF(AND(YEAR(MarDim1+25)=AnnéeCalendrier,MONTH(MarDim1+25)=3),MarDim1+25,""),IF(AND(YEAR(MarDim1+32)=AnnéeCalendrier,MONTH(MarDim1+32)=3),MarDim1+32,""))</f>
        <v>43916</v>
      </c>
      <c r="V12" s="5">
        <f>IF(DAY(MarDim1)=1,IF(AND(YEAR(MarDim1+26)=AnnéeCalendrier,MONTH(MarDim1+26)=3),MarDim1+26,""),IF(AND(YEAR(MarDim1+33)=AnnéeCalendrier,MONTH(MarDim1+33)=3),MarDim1+33,""))</f>
        <v>43917</v>
      </c>
      <c r="W12" s="5">
        <f>IF(DAY(MarDim1)=1,IF(AND(YEAR(MarDim1+27)=AnnéeCalendrier,MONTH(MarDim1+27)=3),MarDim1+27,""),IF(AND(YEAR(MarDim1+34)=AnnéeCalendrier,MONTH(MarDim1+34)=3),MarDim1+34,""))</f>
        <v>43918</v>
      </c>
      <c r="X12" s="5">
        <f>IF(DAY(MarDim1)=1,IF(AND(YEAR(MarDim1+28)=AnnéeCalendrier,MONTH(MarDim1+28)=3),MarDim1+28,""),IF(AND(YEAR(MarDim1+35)=AnnéeCalendrier,MONTH(MarDim1+35)=3),MarDim1+35,""))</f>
        <v>43919</v>
      </c>
    </row>
    <row r="13" spans="1:29" ht="36" customHeight="1" x14ac:dyDescent="0.25">
      <c r="B13" s="5" t="str">
        <f>IF(DAY(JanDim1)=1,IF(AND(YEAR(JanDim1+29)=AnnéeCalendrier,MONTH(JanDim1+29)=1),JanDim1+29,""),IF(AND(YEAR(JanDim1+36)=AnnéeCalendrier,MONTH(JanDim1+36)=1),JanDim1+36,""))</f>
        <v/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>
        <f>IF(DAY(MarDim1)=1,IF(AND(YEAR(MarDim1+29)=AnnéeCalendrier,MONTH(MarDim1+29)=3),MarDim1+29,""),IF(AND(YEAR(MarDim1+36)=AnnéeCalendrier,MONTH(MarDim1+36)=3),MarDim1+36,""))</f>
        <v>43920</v>
      </c>
      <c r="S13" s="5">
        <f>IF(DAY(MarDim1)=1,IF(AND(YEAR(MarDim1+30)=AnnéeCalendrier,MONTH(MarDim1+30)=3),MarDim1+30,""),IF(AND(YEAR(MarDim1+37)=AnnéeCalendrier,MONTH(MarDim1+37)=3),MarDim1+37,""))</f>
        <v>43921</v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35" t="s">
        <v>3</v>
      </c>
      <c r="C15" s="35"/>
      <c r="D15" s="35"/>
      <c r="E15" s="35"/>
      <c r="F15" s="35"/>
      <c r="G15" s="35"/>
      <c r="H15" s="35"/>
      <c r="J15" s="35" t="s">
        <v>13</v>
      </c>
      <c r="K15" s="35"/>
      <c r="L15" s="35"/>
      <c r="M15" s="35"/>
      <c r="N15" s="35"/>
      <c r="O15" s="35"/>
      <c r="P15" s="35"/>
      <c r="R15" s="35" t="s">
        <v>17</v>
      </c>
      <c r="S15" s="35"/>
      <c r="T15" s="35"/>
      <c r="U15" s="35"/>
      <c r="V15" s="35"/>
      <c r="W15" s="35"/>
      <c r="X15" s="35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 t="str">
        <f>IF(DAY(AvrDim1)=1,"",IF(AND(YEAR(AvrDim1+2)=AnnéeCalendrier,MONTH(AvrDim1+2)=4),AvrDim1+2,""))</f>
        <v/>
      </c>
      <c r="D17" s="5">
        <f>IF(DAY(AvrDim1)=1,"",IF(AND(YEAR(AvrDim1+3)=AnnéeCalendrier,MONTH(AvrDim1+3)=4),AvrDim1+3,""))</f>
        <v>43922</v>
      </c>
      <c r="E17" s="5">
        <f>IF(DAY(AvrDim1)=1,"",IF(AND(YEAR(AvrDim1+4)=AnnéeCalendrier,MONTH(AvrDim1+4)=4),AvrDim1+4,""))</f>
        <v>43923</v>
      </c>
      <c r="F17" s="5">
        <f>IF(DAY(AvrDim1)=1,"",IF(AND(YEAR(AvrDim1+5)=AnnéeCalendrier,MONTH(AvrDim1+5)=4),AvrDim1+5,""))</f>
        <v>43924</v>
      </c>
      <c r="G17" s="5">
        <f>IF(DAY(AvrDim1)=1,"",IF(AND(YEAR(AvrDim1+6)=AnnéeCalendrier,MONTH(AvrDim1+6)=4),AvrDim1+6,""))</f>
        <v>43925</v>
      </c>
      <c r="H17" s="7">
        <f>IF(DAY(AvrDim1)=1,IF(AND(YEAR(AvrDim1)=AnnéeCalendrier,MONTH(AvrDim1)=4),AvrDim1,""),IF(AND(YEAR(AvrDim1+7)=AnnéeCalendrier,MONTH(AvrDim1+7)=4),AvrDim1+7,""))</f>
        <v>43926</v>
      </c>
      <c r="I17" s="4"/>
      <c r="J17" s="6" t="str">
        <f>IF(DAY(MaiDim1)=1,"",IF(AND(YEAR(MaiDim1+1)=AnnéeCalendrier,MONTH(MaiDim1+1)=5),MaiDim1+1,""))</f>
        <v/>
      </c>
      <c r="K17" s="5" t="str">
        <f>IF(DAY(MaiDim1)=1,"",IF(AND(YEAR(MaiDim1+2)=AnnéeCalendrier,MONTH(MaiDim1+2)=5),MaiDim1+2,""))</f>
        <v/>
      </c>
      <c r="L17" s="5" t="str">
        <f>IF(DAY(MaiDim1)=1,"",IF(AND(YEAR(MaiDim1+3)=AnnéeCalendrier,MONTH(MaiDim1+3)=5),MaiDim1+3,""))</f>
        <v/>
      </c>
      <c r="M17" s="5" t="str">
        <f>IF(DAY(MaiDim1)=1,"",IF(AND(YEAR(MaiDim1+4)=AnnéeCalendrier,MONTH(MaiDim1+4)=5),MaiDim1+4,""))</f>
        <v/>
      </c>
      <c r="N17" s="5">
        <f>IF(DAY(MaiDim1)=1,"",IF(AND(YEAR(MaiDim1+5)=AnnéeCalendrier,MONTH(MaiDim1+5)=5),MaiDim1+5,""))</f>
        <v>43952</v>
      </c>
      <c r="O17" s="5">
        <f>IF(DAY(MaiDim1)=1,"",IF(AND(YEAR(MaiDim1+6)=AnnéeCalendrier,MONTH(MaiDim1+6)=5),MaiDim1+6,""))</f>
        <v>43953</v>
      </c>
      <c r="P17" s="7">
        <f>IF(DAY(MaiDim1)=1,IF(AND(YEAR(MaiDim1)=AnnéeCalendrier,MONTH(MaiDim1)=5),MaiDim1,""),IF(AND(YEAR(MaiDim1+7)=AnnéeCalendrier,MONTH(MaiDim1+7)=5),MaiDim1+7,""))</f>
        <v>43954</v>
      </c>
      <c r="Q17" s="4"/>
      <c r="R17" s="6">
        <f>IF(DAY(JunDim1)=1,"",IF(AND(YEAR(JunDim1+1)=AnnéeCalendrier,MONTH(JunDim1+1)=6),JunDim1+1,""))</f>
        <v>43983</v>
      </c>
      <c r="S17" s="5">
        <f>IF(DAY(JunDim1)=1,"",IF(AND(YEAR(JunDim1+2)=AnnéeCalendrier,MONTH(JunDim1+2)=6),JunDim1+2,""))</f>
        <v>43984</v>
      </c>
      <c r="T17" s="5">
        <f>IF(DAY(JunDim1)=1,"",IF(AND(YEAR(JunDim1+3)=AnnéeCalendrier,MONTH(JunDim1+3)=6),JunDim1+3,""))</f>
        <v>43985</v>
      </c>
      <c r="U17" s="5">
        <f>IF(DAY(JunDim1)=1,"",IF(AND(YEAR(JunDim1+4)=AnnéeCalendrier,MONTH(JunDim1+4)=6),JunDim1+4,""))</f>
        <v>43986</v>
      </c>
      <c r="V17" s="5">
        <f>IF(DAY(JunDim1)=1,"",IF(AND(YEAR(JunDim1+5)=AnnéeCalendrier,MONTH(JunDim1+5)=6),JunDim1+5,""))</f>
        <v>43987</v>
      </c>
      <c r="W17" s="5">
        <f>IF(DAY(JunDim1)=1,"",IF(AND(YEAR(JunDim1+6)=AnnéeCalendrier,MONTH(JunDim1+6)=6),JunDim1+6,""))</f>
        <v>43988</v>
      </c>
      <c r="X17" s="7">
        <f>IF(DAY(JunDim1)=1,IF(AND(YEAR(JunDim1)=AnnéeCalendrier,MONTH(JunDim1)=6),JunDim1,""),IF(AND(YEAR(JunDim1+7)=AnnéeCalendrier,MONTH(JunDim1+7)=6),JunDim1+7,""))</f>
        <v>43989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43927</v>
      </c>
      <c r="C18" s="5">
        <f>IF(DAY(AvrDim1)=1,IF(AND(YEAR(AvrDim1+2)=AnnéeCalendrier,MONTH(AvrDim1+2)=4),AvrDim1+2,""),IF(AND(YEAR(AvrDim1+9)=AnnéeCalendrier,MONTH(AvrDim1+9)=4),AvrDim1+9,""))</f>
        <v>43928</v>
      </c>
      <c r="D18" s="5">
        <f>IF(DAY(AvrDim1)=1,IF(AND(YEAR(AvrDim1+3)=AnnéeCalendrier,MONTH(AvrDim1+3)=4),AvrDim1+3,""),IF(AND(YEAR(AvrDim1+10)=AnnéeCalendrier,MONTH(AvrDim1+10)=4),AvrDim1+10,""))</f>
        <v>43929</v>
      </c>
      <c r="E18" s="5">
        <f>IF(DAY(AvrDim1)=1,IF(AND(YEAR(AvrDim1+4)=AnnéeCalendrier,MONTH(AvrDim1+4)=4),AvrDim1+4,""),IF(AND(YEAR(AvrDim1+11)=AnnéeCalendrier,MONTH(AvrDim1+11)=4),AvrDim1+11,""))</f>
        <v>43930</v>
      </c>
      <c r="F18" s="5">
        <f>IF(DAY(AvrDim1)=1,IF(AND(YEAR(AvrDim1+5)=AnnéeCalendrier,MONTH(AvrDim1+5)=4),AvrDim1+5,""),IF(AND(YEAR(AvrDim1+12)=AnnéeCalendrier,MONTH(AvrDim1+12)=4),AvrDim1+12,""))</f>
        <v>43931</v>
      </c>
      <c r="G18" s="5">
        <f>IF(DAY(AvrDim1)=1,IF(AND(YEAR(AvrDim1+6)=AnnéeCalendrier,MONTH(AvrDim1+6)=4),AvrDim1+6,""),IF(AND(YEAR(AvrDim1+13)=AnnéeCalendrier,MONTH(AvrDim1+13)=4),AvrDim1+13,""))</f>
        <v>43932</v>
      </c>
      <c r="H18" s="7">
        <f>IF(DAY(AvrDim1)=1,IF(AND(YEAR(AvrDim1+7)=AnnéeCalendrier,MONTH(AvrDim1+7)=4),AvrDim1+7,""),IF(AND(YEAR(AvrDim1+14)=AnnéeCalendrier,MONTH(AvrDim1+14)=4),AvrDim1+14,""))</f>
        <v>43933</v>
      </c>
      <c r="I18" s="4"/>
      <c r="J18" s="6">
        <f>IF(DAY(MaiDim1)=1,IF(AND(YEAR(MaiDim1+1)=AnnéeCalendrier,MONTH(MaiDim1+1)=5),MaiDim1+1,""),IF(AND(YEAR(MaiDim1+8)=AnnéeCalendrier,MONTH(MaiDim1+8)=5),MaiDim1+8,""))</f>
        <v>43955</v>
      </c>
      <c r="K18" s="5">
        <f>IF(DAY(MaiDim1)=1,IF(AND(YEAR(MaiDim1+2)=AnnéeCalendrier,MONTH(MaiDim1+2)=5),MaiDim1+2,""),IF(AND(YEAR(MaiDim1+9)=AnnéeCalendrier,MONTH(MaiDim1+9)=5),MaiDim1+9,""))</f>
        <v>43956</v>
      </c>
      <c r="L18" s="5">
        <f>IF(DAY(MaiDim1)=1,IF(AND(YEAR(MaiDim1+3)=AnnéeCalendrier,MONTH(MaiDim1+3)=5),MaiDim1+3,""),IF(AND(YEAR(MaiDim1+10)=AnnéeCalendrier,MONTH(MaiDim1+10)=5),MaiDim1+10,""))</f>
        <v>43957</v>
      </c>
      <c r="M18" s="5">
        <f>IF(DAY(MaiDim1)=1,IF(AND(YEAR(MaiDim1+4)=AnnéeCalendrier,MONTH(MaiDim1+4)=5),MaiDim1+4,""),IF(AND(YEAR(MaiDim1+11)=AnnéeCalendrier,MONTH(MaiDim1+11)=5),MaiDim1+11,""))</f>
        <v>43958</v>
      </c>
      <c r="N18" s="5">
        <f>IF(DAY(MaiDim1)=1,IF(AND(YEAR(MaiDim1+5)=AnnéeCalendrier,MONTH(MaiDim1+5)=5),MaiDim1+5,""),IF(AND(YEAR(MaiDim1+12)=AnnéeCalendrier,MONTH(MaiDim1+12)=5),MaiDim1+12,""))</f>
        <v>43959</v>
      </c>
      <c r="O18" s="5">
        <f>IF(DAY(MaiDim1)=1,IF(AND(YEAR(MaiDim1+6)=AnnéeCalendrier,MONTH(MaiDim1+6)=5),MaiDim1+6,""),IF(AND(YEAR(MaiDim1+13)=AnnéeCalendrier,MONTH(MaiDim1+13)=5),MaiDim1+13,""))</f>
        <v>43960</v>
      </c>
      <c r="P18" s="7">
        <f>IF(DAY(MaiDim1)=1,IF(AND(YEAR(MaiDim1+7)=AnnéeCalendrier,MONTH(MaiDim1+7)=5),MaiDim1+7,""),IF(AND(YEAR(MaiDim1+14)=AnnéeCalendrier,MONTH(MaiDim1+14)=5),MaiDim1+14,""))</f>
        <v>43961</v>
      </c>
      <c r="Q18" s="4"/>
      <c r="R18" s="6">
        <f>IF(DAY(JunDim1)=1,IF(AND(YEAR(JunDim1+1)=AnnéeCalendrier,MONTH(JunDim1+1)=6),JunDim1+1,""),IF(AND(YEAR(JunDim1+8)=AnnéeCalendrier,MONTH(JunDim1+8)=6),JunDim1+8,""))</f>
        <v>43990</v>
      </c>
      <c r="S18" s="5">
        <f>IF(DAY(JunDim1)=1,IF(AND(YEAR(JunDim1+2)=AnnéeCalendrier,MONTH(JunDim1+2)=6),JunDim1+2,""),IF(AND(YEAR(JunDim1+9)=AnnéeCalendrier,MONTH(JunDim1+9)=6),JunDim1+9,""))</f>
        <v>43991</v>
      </c>
      <c r="T18" s="5">
        <f>IF(DAY(JunDim1)=1,IF(AND(YEAR(JunDim1+3)=AnnéeCalendrier,MONTH(JunDim1+3)=6),JunDim1+3,""),IF(AND(YEAR(JunDim1+10)=AnnéeCalendrier,MONTH(JunDim1+10)=6),JunDim1+10,""))</f>
        <v>43992</v>
      </c>
      <c r="U18" s="5">
        <f>IF(DAY(JunDim1)=1,IF(AND(YEAR(JunDim1+4)=AnnéeCalendrier,MONTH(JunDim1+4)=6),JunDim1+4,""),IF(AND(YEAR(JunDim1+11)=AnnéeCalendrier,MONTH(JunDim1+11)=6),JunDim1+11,""))</f>
        <v>43993</v>
      </c>
      <c r="V18" s="5">
        <f>IF(DAY(JunDim1)=1,IF(AND(YEAR(JunDim1+5)=AnnéeCalendrier,MONTH(JunDim1+5)=6),JunDim1+5,""),IF(AND(YEAR(JunDim1+12)=AnnéeCalendrier,MONTH(JunDim1+12)=6),JunDim1+12,""))</f>
        <v>43994</v>
      </c>
      <c r="W18" s="5">
        <f>IF(DAY(JunDim1)=1,IF(AND(YEAR(JunDim1+6)=AnnéeCalendrier,MONTH(JunDim1+6)=6),JunDim1+6,""),IF(AND(YEAR(JunDim1+13)=AnnéeCalendrier,MONTH(JunDim1+13)=6),JunDim1+13,""))</f>
        <v>43995</v>
      </c>
      <c r="X18" s="7">
        <f>IF(DAY(JunDim1)=1,IF(AND(YEAR(JunDim1+7)=AnnéeCalendrier,MONTH(JunDim1+7)=6),JunDim1+7,""),IF(AND(YEAR(JunDim1+14)=AnnéeCalendrier,MONTH(JunDim1+14)=6),JunDim1+14,""))</f>
        <v>43996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43934</v>
      </c>
      <c r="C19" s="5">
        <f>IF(DAY(AvrDim1)=1,IF(AND(YEAR(AvrDim1+9)=AnnéeCalendrier,MONTH(AvrDim1+9)=4),AvrDim1+9,""),IF(AND(YEAR(AvrDim1+16)=AnnéeCalendrier,MONTH(AvrDim1+16)=4),AvrDim1+16,""))</f>
        <v>43935</v>
      </c>
      <c r="D19" s="5">
        <f>IF(DAY(AvrDim1)=1,IF(AND(YEAR(AvrDim1+10)=AnnéeCalendrier,MONTH(AvrDim1+10)=4),AvrDim1+10,""),IF(AND(YEAR(AvrDim1+17)=AnnéeCalendrier,MONTH(AvrDim1+17)=4),AvrDim1+17,""))</f>
        <v>43936</v>
      </c>
      <c r="E19" s="5">
        <f>IF(DAY(AvrDim1)=1,IF(AND(YEAR(AvrDim1+11)=AnnéeCalendrier,MONTH(AvrDim1+11)=4),AvrDim1+11,""),IF(AND(YEAR(AvrDim1+18)=AnnéeCalendrier,MONTH(AvrDim1+18)=4),AvrDim1+18,""))</f>
        <v>43937</v>
      </c>
      <c r="F19" s="5">
        <f>IF(DAY(AvrDim1)=1,IF(AND(YEAR(AvrDim1+12)=AnnéeCalendrier,MONTH(AvrDim1+12)=4),AvrDim1+12,""),IF(AND(YEAR(AvrDim1+19)=AnnéeCalendrier,MONTH(AvrDim1+19)=4),AvrDim1+19,""))</f>
        <v>43938</v>
      </c>
      <c r="G19" s="5">
        <f>IF(DAY(AvrDim1)=1,IF(AND(YEAR(AvrDim1+13)=AnnéeCalendrier,MONTH(AvrDim1+13)=4),AvrDim1+13,""),IF(AND(YEAR(AvrDim1+20)=AnnéeCalendrier,MONTH(AvrDim1+20)=4),AvrDim1+20,""))</f>
        <v>43939</v>
      </c>
      <c r="H19" s="7">
        <f>IF(DAY(AvrDim1)=1,IF(AND(YEAR(AvrDim1+14)=AnnéeCalendrier,MONTH(AvrDim1+14)=4),AvrDim1+14,""),IF(AND(YEAR(AvrDim1+21)=AnnéeCalendrier,MONTH(AvrDim1+21)=4),AvrDim1+21,""))</f>
        <v>43940</v>
      </c>
      <c r="I19" s="4"/>
      <c r="J19" s="6">
        <f>IF(DAY(MaiDim1)=1,IF(AND(YEAR(MaiDim1+8)=AnnéeCalendrier,MONTH(MaiDim1+8)=5),MaiDim1+8,""),IF(AND(YEAR(MaiDim1+15)=AnnéeCalendrier,MONTH(MaiDim1+15)=5),MaiDim1+15,""))</f>
        <v>43962</v>
      </c>
      <c r="K19" s="5">
        <f>IF(DAY(MaiDim1)=1,IF(AND(YEAR(MaiDim1+9)=AnnéeCalendrier,MONTH(MaiDim1+9)=5),MaiDim1+9,""),IF(AND(YEAR(MaiDim1+16)=AnnéeCalendrier,MONTH(MaiDim1+16)=5),MaiDim1+16,""))</f>
        <v>43963</v>
      </c>
      <c r="L19" s="5">
        <f>IF(DAY(MaiDim1)=1,IF(AND(YEAR(MaiDim1+10)=AnnéeCalendrier,MONTH(MaiDim1+10)=5),MaiDim1+10,""),IF(AND(YEAR(MaiDim1+17)=AnnéeCalendrier,MONTH(MaiDim1+17)=5),MaiDim1+17,""))</f>
        <v>43964</v>
      </c>
      <c r="M19" s="5">
        <f>IF(DAY(MaiDim1)=1,IF(AND(YEAR(MaiDim1+11)=AnnéeCalendrier,MONTH(MaiDim1+11)=5),MaiDim1+11,""),IF(AND(YEAR(MaiDim1+18)=AnnéeCalendrier,MONTH(MaiDim1+18)=5),MaiDim1+18,""))</f>
        <v>43965</v>
      </c>
      <c r="N19" s="5">
        <f>IF(DAY(MaiDim1)=1,IF(AND(YEAR(MaiDim1+12)=AnnéeCalendrier,MONTH(MaiDim1+12)=5),MaiDim1+12,""),IF(AND(YEAR(MaiDim1+19)=AnnéeCalendrier,MONTH(MaiDim1+19)=5),MaiDim1+19,""))</f>
        <v>43966</v>
      </c>
      <c r="O19" s="5">
        <f>IF(DAY(MaiDim1)=1,IF(AND(YEAR(MaiDim1+13)=AnnéeCalendrier,MONTH(MaiDim1+13)=5),MaiDim1+13,""),IF(AND(YEAR(MaiDim1+20)=AnnéeCalendrier,MONTH(MaiDim1+20)=5),MaiDim1+20,""))</f>
        <v>43967</v>
      </c>
      <c r="P19" s="7">
        <f>IF(DAY(MaiDim1)=1,IF(AND(YEAR(MaiDim1+14)=AnnéeCalendrier,MONTH(MaiDim1+14)=5),MaiDim1+14,""),IF(AND(YEAR(MaiDim1+21)=AnnéeCalendrier,MONTH(MaiDim1+21)=5),MaiDim1+21,""))</f>
        <v>43968</v>
      </c>
      <c r="Q19" s="4"/>
      <c r="R19" s="6">
        <f>IF(DAY(JunDim1)=1,IF(AND(YEAR(JunDim1+8)=AnnéeCalendrier,MONTH(JunDim1+8)=6),JunDim1+8,""),IF(AND(YEAR(JunDim1+15)=AnnéeCalendrier,MONTH(JunDim1+15)=6),JunDim1+15,""))</f>
        <v>43997</v>
      </c>
      <c r="S19" s="5">
        <f>IF(DAY(JunDim1)=1,IF(AND(YEAR(JunDim1+9)=AnnéeCalendrier,MONTH(JunDim1+9)=6),JunDim1+9,""),IF(AND(YEAR(JunDim1+16)=AnnéeCalendrier,MONTH(JunDim1+16)=6),JunDim1+16,""))</f>
        <v>43998</v>
      </c>
      <c r="T19" s="5">
        <f>IF(DAY(JunDim1)=1,IF(AND(YEAR(JunDim1+10)=AnnéeCalendrier,MONTH(JunDim1+10)=6),JunDim1+10,""),IF(AND(YEAR(JunDim1+17)=AnnéeCalendrier,MONTH(JunDim1+17)=6),JunDim1+17,""))</f>
        <v>43999</v>
      </c>
      <c r="U19" s="5">
        <f>IF(DAY(JunDim1)=1,IF(AND(YEAR(JunDim1+11)=AnnéeCalendrier,MONTH(JunDim1+11)=6),JunDim1+11,""),IF(AND(YEAR(JunDim1+18)=AnnéeCalendrier,MONTH(JunDim1+18)=6),JunDim1+18,""))</f>
        <v>44000</v>
      </c>
      <c r="V19" s="5">
        <f>IF(DAY(JunDim1)=1,IF(AND(YEAR(JunDim1+12)=AnnéeCalendrier,MONTH(JunDim1+12)=6),JunDim1+12,""),IF(AND(YEAR(JunDim1+19)=AnnéeCalendrier,MONTH(JunDim1+19)=6),JunDim1+19,""))</f>
        <v>44001</v>
      </c>
      <c r="W19" s="5">
        <f>IF(DAY(JunDim1)=1,IF(AND(YEAR(JunDim1+13)=AnnéeCalendrier,MONTH(JunDim1+13)=6),JunDim1+13,""),IF(AND(YEAR(JunDim1+20)=AnnéeCalendrier,MONTH(JunDim1+20)=6),JunDim1+20,""))</f>
        <v>44002</v>
      </c>
      <c r="X19" s="7">
        <f>IF(DAY(JunDim1)=1,IF(AND(YEAR(JunDim1+14)=AnnéeCalendrier,MONTH(JunDim1+14)=6),JunDim1+14,""),IF(AND(YEAR(JunDim1+21)=AnnéeCalendrier,MONTH(JunDim1+21)=6),JunDim1+21,""))</f>
        <v>44003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43941</v>
      </c>
      <c r="C20" s="5">
        <f>IF(DAY(AvrDim1)=1,IF(AND(YEAR(AvrDim1+16)=AnnéeCalendrier,MONTH(AvrDim1+16)=4),AvrDim1+16,""),IF(AND(YEAR(AvrDim1+23)=AnnéeCalendrier,MONTH(AvrDim1+23)=4),AvrDim1+23,""))</f>
        <v>43942</v>
      </c>
      <c r="D20" s="5">
        <f>IF(DAY(AvrDim1)=1,IF(AND(YEAR(AvrDim1+17)=AnnéeCalendrier,MONTH(AvrDim1+17)=4),AvrDim1+17,""),IF(AND(YEAR(AvrDim1+24)=AnnéeCalendrier,MONTH(AvrDim1+24)=4),AvrDim1+24,""))</f>
        <v>43943</v>
      </c>
      <c r="E20" s="5">
        <f>IF(DAY(AvrDim1)=1,IF(AND(YEAR(AvrDim1+18)=AnnéeCalendrier,MONTH(AvrDim1+18)=4),AvrDim1+18,""),IF(AND(YEAR(AvrDim1+25)=AnnéeCalendrier,MONTH(AvrDim1+25)=4),AvrDim1+25,""))</f>
        <v>43944</v>
      </c>
      <c r="F20" s="5">
        <f>IF(DAY(AvrDim1)=1,IF(AND(YEAR(AvrDim1+19)=AnnéeCalendrier,MONTH(AvrDim1+19)=4),AvrDim1+19,""),IF(AND(YEAR(AvrDim1+26)=AnnéeCalendrier,MONTH(AvrDim1+26)=4),AvrDim1+26,""))</f>
        <v>43945</v>
      </c>
      <c r="G20" s="5">
        <f>IF(DAY(AvrDim1)=1,IF(AND(YEAR(AvrDim1+20)=AnnéeCalendrier,MONTH(AvrDim1+20)=4),AvrDim1+20,""),IF(AND(YEAR(AvrDim1+27)=AnnéeCalendrier,MONTH(AvrDim1+27)=4),AvrDim1+27,""))</f>
        <v>43946</v>
      </c>
      <c r="H20" s="7">
        <f>IF(DAY(AvrDim1)=1,IF(AND(YEAR(AvrDim1+21)=AnnéeCalendrier,MONTH(AvrDim1+21)=4),AvrDim1+21,""),IF(AND(YEAR(AvrDim1+28)=AnnéeCalendrier,MONTH(AvrDim1+28)=4),AvrDim1+28,""))</f>
        <v>43947</v>
      </c>
      <c r="I20" s="4"/>
      <c r="J20" s="6">
        <f>IF(DAY(MaiDim1)=1,IF(AND(YEAR(MaiDim1+15)=AnnéeCalendrier,MONTH(MaiDim1+15)=5),MaiDim1+15,""),IF(AND(YEAR(MaiDim1+22)=AnnéeCalendrier,MONTH(MaiDim1+22)=5),MaiDim1+22,""))</f>
        <v>43969</v>
      </c>
      <c r="K20" s="5">
        <f>IF(DAY(MaiDim1)=1,IF(AND(YEAR(MaiDim1+16)=AnnéeCalendrier,MONTH(MaiDim1+16)=5),MaiDim1+16,""),IF(AND(YEAR(MaiDim1+23)=AnnéeCalendrier,MONTH(MaiDim1+23)=5),MaiDim1+23,""))</f>
        <v>43970</v>
      </c>
      <c r="L20" s="5">
        <f>IF(DAY(MaiDim1)=1,IF(AND(YEAR(MaiDim1+17)=AnnéeCalendrier,MONTH(MaiDim1+17)=5),MaiDim1+17,""),IF(AND(YEAR(MaiDim1+24)=AnnéeCalendrier,MONTH(MaiDim1+24)=5),MaiDim1+24,""))</f>
        <v>43971</v>
      </c>
      <c r="M20" s="5">
        <f>IF(DAY(MaiDim1)=1,IF(AND(YEAR(MaiDim1+18)=AnnéeCalendrier,MONTH(MaiDim1+18)=5),MaiDim1+18,""),IF(AND(YEAR(MaiDim1+25)=AnnéeCalendrier,MONTH(MaiDim1+25)=5),MaiDim1+25,""))</f>
        <v>43972</v>
      </c>
      <c r="N20" s="5">
        <f>IF(DAY(MaiDim1)=1,IF(AND(YEAR(MaiDim1+19)=AnnéeCalendrier,MONTH(MaiDim1+19)=5),MaiDim1+19,""),IF(AND(YEAR(MaiDim1+26)=AnnéeCalendrier,MONTH(MaiDim1+26)=5),MaiDim1+26,""))</f>
        <v>43973</v>
      </c>
      <c r="O20" s="5">
        <f>IF(DAY(MaiDim1)=1,IF(AND(YEAR(MaiDim1+20)=AnnéeCalendrier,MONTH(MaiDim1+20)=5),MaiDim1+20,""),IF(AND(YEAR(MaiDim1+27)=AnnéeCalendrier,MONTH(MaiDim1+27)=5),MaiDim1+27,""))</f>
        <v>43974</v>
      </c>
      <c r="P20" s="7">
        <f>IF(DAY(MaiDim1)=1,IF(AND(YEAR(MaiDim1+21)=AnnéeCalendrier,MONTH(MaiDim1+21)=5),MaiDim1+21,""),IF(AND(YEAR(MaiDim1+28)=AnnéeCalendrier,MONTH(MaiDim1+28)=5),MaiDim1+28,""))</f>
        <v>43975</v>
      </c>
      <c r="Q20" s="4"/>
      <c r="R20" s="6">
        <f>IF(DAY(JunDim1)=1,IF(AND(YEAR(JunDim1+15)=AnnéeCalendrier,MONTH(JunDim1+15)=6),JunDim1+15,""),IF(AND(YEAR(JunDim1+22)=AnnéeCalendrier,MONTH(JunDim1+22)=6),JunDim1+22,""))</f>
        <v>44004</v>
      </c>
      <c r="S20" s="5">
        <f>IF(DAY(JunDim1)=1,IF(AND(YEAR(JunDim1+16)=AnnéeCalendrier,MONTH(JunDim1+16)=6),JunDim1+16,""),IF(AND(YEAR(JunDim1+23)=AnnéeCalendrier,MONTH(JunDim1+23)=6),JunDim1+23,""))</f>
        <v>44005</v>
      </c>
      <c r="T20" s="5">
        <f>IF(DAY(JunDim1)=1,IF(AND(YEAR(JunDim1+17)=AnnéeCalendrier,MONTH(JunDim1+17)=6),JunDim1+17,""),IF(AND(YEAR(JunDim1+24)=AnnéeCalendrier,MONTH(JunDim1+24)=6),JunDim1+24,""))</f>
        <v>44006</v>
      </c>
      <c r="U20" s="5">
        <f>IF(DAY(JunDim1)=1,IF(AND(YEAR(JunDim1+18)=AnnéeCalendrier,MONTH(JunDim1+18)=6),JunDim1+18,""),IF(AND(YEAR(JunDim1+25)=AnnéeCalendrier,MONTH(JunDim1+25)=6),JunDim1+25,""))</f>
        <v>44007</v>
      </c>
      <c r="V20" s="5">
        <f>IF(DAY(JunDim1)=1,IF(AND(YEAR(JunDim1+19)=AnnéeCalendrier,MONTH(JunDim1+19)=6),JunDim1+19,""),IF(AND(YEAR(JunDim1+26)=AnnéeCalendrier,MONTH(JunDim1+26)=6),JunDim1+26,""))</f>
        <v>44008</v>
      </c>
      <c r="W20" s="5">
        <f>IF(DAY(JunDim1)=1,IF(AND(YEAR(JunDim1+20)=AnnéeCalendrier,MONTH(JunDim1+20)=6),JunDim1+20,""),IF(AND(YEAR(JunDim1+27)=AnnéeCalendrier,MONTH(JunDim1+27)=6),JunDim1+27,""))</f>
        <v>44009</v>
      </c>
      <c r="X20" s="7">
        <f>IF(DAY(JunDim1)=1,IF(AND(YEAR(JunDim1+21)=AnnéeCalendrier,MONTH(JunDim1+21)=6),JunDim1+21,""),IF(AND(YEAR(JunDim1+28)=AnnéeCalendrier,MONTH(JunDim1+28)=6),JunDim1+28,""))</f>
        <v>44010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43948</v>
      </c>
      <c r="C21" s="5">
        <f>IF(DAY(AvrDim1)=1,IF(AND(YEAR(AvrDim1+23)=AnnéeCalendrier,MONTH(AvrDim1+23)=4),AvrDim1+23,""),IF(AND(YEAR(AvrDim1+30)=AnnéeCalendrier,MONTH(AvrDim1+30)=4),AvrDim1+30,""))</f>
        <v>43949</v>
      </c>
      <c r="D21" s="5">
        <f>IF(DAY(AvrDim1)=1,IF(AND(YEAR(AvrDim1+24)=AnnéeCalendrier,MONTH(AvrDim1+24)=4),AvrDim1+24,""),IF(AND(YEAR(AvrDim1+31)=AnnéeCalendrier,MONTH(AvrDim1+31)=4),AvrDim1+31,""))</f>
        <v>43950</v>
      </c>
      <c r="E21" s="5">
        <f>IF(DAY(AvrDim1)=1,IF(AND(YEAR(AvrDim1+25)=AnnéeCalendrier,MONTH(AvrDim1+25)=4),AvrDim1+25,""),IF(AND(YEAR(AvrDim1+32)=AnnéeCalendrier,MONTH(AvrDim1+32)=4),AvrDim1+32,""))</f>
        <v>43951</v>
      </c>
      <c r="F21" s="5" t="str">
        <f>IF(DAY(AvrDim1)=1,IF(AND(YEAR(AvrDim1+26)=AnnéeCalendrier,MONTH(AvrDim1+26)=4),AvrDim1+26,""),IF(AND(YEAR(AvrDim1+33)=AnnéeCalendrier,MONTH(AvrDim1+33)=4),AvrDim1+33,""))</f>
        <v/>
      </c>
      <c r="G21" s="5" t="str">
        <f>IF(DAY(AvrDim1)=1,IF(AND(YEAR(AvrDim1+27)=AnnéeCalendrier,MONTH(AvrDim1+27)=4),AvrDim1+27,""),IF(AND(YEAR(AvrDim1+34)=AnnéeCalendrier,MONTH(AvrDim1+34)=4),AvrDim1+34,""))</f>
        <v/>
      </c>
      <c r="H21" s="7" t="str">
        <f>IF(DAY(AvrDim1)=1,IF(AND(YEAR(AvrDim1+28)=AnnéeCalendrier,MONTH(AvrDim1+28)=4),AvrDim1+28,""),IF(AND(YEAR(AvrDim1+35)=AnnéeCalendrier,MONTH(AvrDim1+35)=4),AvrDim1+35,""))</f>
        <v/>
      </c>
      <c r="I21" s="4"/>
      <c r="J21" s="6">
        <f>IF(DAY(MaiDim1)=1,IF(AND(YEAR(MaiDim1+22)=AnnéeCalendrier,MONTH(MaiDim1+22)=5),MaiDim1+22,""),IF(AND(YEAR(MaiDim1+29)=AnnéeCalendrier,MONTH(MaiDim1+29)=5),MaiDim1+29,""))</f>
        <v>43976</v>
      </c>
      <c r="K21" s="5">
        <f>IF(DAY(MaiDim1)=1,IF(AND(YEAR(MaiDim1+23)=AnnéeCalendrier,MONTH(MaiDim1+23)=5),MaiDim1+23,""),IF(AND(YEAR(MaiDim1+30)=AnnéeCalendrier,MONTH(MaiDim1+30)=5),MaiDim1+30,""))</f>
        <v>43977</v>
      </c>
      <c r="L21" s="5">
        <f>IF(DAY(MaiDim1)=1,IF(AND(YEAR(MaiDim1+24)=AnnéeCalendrier,MONTH(MaiDim1+24)=5),MaiDim1+24,""),IF(AND(YEAR(MaiDim1+31)=AnnéeCalendrier,MONTH(MaiDim1+31)=5),MaiDim1+31,""))</f>
        <v>43978</v>
      </c>
      <c r="M21" s="5">
        <f>IF(DAY(MaiDim1)=1,IF(AND(YEAR(MaiDim1+25)=AnnéeCalendrier,MONTH(MaiDim1+25)=5),MaiDim1+25,""),IF(AND(YEAR(MaiDim1+32)=AnnéeCalendrier,MONTH(MaiDim1+32)=5),MaiDim1+32,""))</f>
        <v>43979</v>
      </c>
      <c r="N21" s="5">
        <f>IF(DAY(MaiDim1)=1,IF(AND(YEAR(MaiDim1+26)=AnnéeCalendrier,MONTH(MaiDim1+26)=5),MaiDim1+26,""),IF(AND(YEAR(MaiDim1+33)=AnnéeCalendrier,MONTH(MaiDim1+33)=5),MaiDim1+33,""))</f>
        <v>43980</v>
      </c>
      <c r="O21" s="5">
        <f>IF(DAY(MaiDim1)=1,IF(AND(YEAR(MaiDim1+27)=AnnéeCalendrier,MONTH(MaiDim1+27)=5),MaiDim1+27,""),IF(AND(YEAR(MaiDim1+34)=AnnéeCalendrier,MONTH(MaiDim1+34)=5),MaiDim1+34,""))</f>
        <v>43981</v>
      </c>
      <c r="P21" s="7">
        <f>IF(DAY(MaiDim1)=1,IF(AND(YEAR(MaiDim1+28)=AnnéeCalendrier,MONTH(MaiDim1+28)=5),MaiDim1+28,""),IF(AND(YEAR(MaiDim1+35)=AnnéeCalendrier,MONTH(MaiDim1+35)=5),MaiDim1+35,""))</f>
        <v>43982</v>
      </c>
      <c r="Q21" s="4"/>
      <c r="R21" s="6">
        <f>IF(DAY(JunDim1)=1,IF(AND(YEAR(JunDim1+22)=AnnéeCalendrier,MONTH(JunDim1+22)=6),JunDim1+22,""),IF(AND(YEAR(JunDim1+29)=AnnéeCalendrier,MONTH(JunDim1+29)=6),JunDim1+29,""))</f>
        <v>44011</v>
      </c>
      <c r="S21" s="5">
        <f>IF(DAY(JunDim1)=1,IF(AND(YEAR(JunDim1+23)=AnnéeCalendrier,MONTH(JunDim1+23)=6),JunDim1+23,""),IF(AND(YEAR(JunDim1+30)=AnnéeCalendrier,MONTH(JunDim1+30)=6),JunDim1+30,""))</f>
        <v>44012</v>
      </c>
      <c r="T21" s="5" t="str">
        <f>IF(DAY(JunDim1)=1,IF(AND(YEAR(JunDim1+24)=AnnéeCalendrier,MONTH(JunDim1+24)=6),JunDim1+24,""),IF(AND(YEAR(JunDim1+31)=AnnéeCalendrier,MONTH(JunDim1+31)=6),JunDim1+31,""))</f>
        <v/>
      </c>
      <c r="U21" s="5" t="str">
        <f>IF(DAY(JunDim1)=1,IF(AND(YEAR(JunDim1+25)=AnnéeCalendrier,MONTH(JunDim1+25)=6),JunDim1+25,""),IF(AND(YEAR(JunDim1+32)=AnnéeCalendrier,MONTH(JunDim1+32)=6),JunDim1+32,""))</f>
        <v/>
      </c>
      <c r="V21" s="5" t="str">
        <f>IF(DAY(JunDim1)=1,IF(AND(YEAR(JunDim1+26)=AnnéeCalendrier,MONTH(JunDim1+26)=6),JunDim1+26,""),IF(AND(YEAR(JunDim1+33)=AnnéeCalendrier,MONTH(JunDim1+33)=6),JunDim1+33,""))</f>
        <v/>
      </c>
      <c r="W21" s="5" t="str">
        <f>IF(DAY(JunDim1)=1,IF(AND(YEAR(JunDim1+27)=AnnéeCalendrier,MONTH(JunDim1+27)=6),JunDim1+27,""),IF(AND(YEAR(JunDim1+34)=AnnéeCalendrier,MONTH(JunDim1+34)=6),JunDim1+34,""))</f>
        <v/>
      </c>
      <c r="X21" s="7" t="str">
        <f>IF(DAY(JunDim1)=1,IF(AND(YEAR(JunDim1+28)=AnnéeCalendrier,MONTH(JunDim1+28)=6),JunDim1+28,""),IF(AND(YEAR(JunDim1+35)=AnnéeCalendrier,MONTH(JunDim1+35)=6),JunDim1+35,""))</f>
        <v/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35" t="s">
        <v>4</v>
      </c>
      <c r="C24" s="35"/>
      <c r="D24" s="35"/>
      <c r="E24" s="35"/>
      <c r="F24" s="35"/>
      <c r="G24" s="35"/>
      <c r="H24" s="35"/>
      <c r="J24" s="35" t="s">
        <v>14</v>
      </c>
      <c r="K24" s="35"/>
      <c r="L24" s="35"/>
      <c r="M24" s="35"/>
      <c r="N24" s="35"/>
      <c r="O24" s="35"/>
      <c r="P24" s="35"/>
      <c r="R24" s="35" t="s">
        <v>18</v>
      </c>
      <c r="S24" s="35"/>
      <c r="T24" s="35"/>
      <c r="U24" s="35"/>
      <c r="V24" s="35"/>
      <c r="W24" s="35"/>
      <c r="X24" s="35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 t="str">
        <f>IF(DAY(JulDim1)=1,"",IF(AND(YEAR(JulDim1+2)=AnnéeCalendrier,MONTH(JulDim1+2)=7),JulDim1+2,""))</f>
        <v/>
      </c>
      <c r="D26" s="5">
        <f>IF(DAY(JulDim1)=1,"",IF(AND(YEAR(JulDim1+3)=AnnéeCalendrier,MONTH(JulDim1+3)=7),JulDim1+3,""))</f>
        <v>44013</v>
      </c>
      <c r="E26" s="5">
        <f>IF(DAY(JulDim1)=1,"",IF(AND(YEAR(JulDim1+4)=AnnéeCalendrier,MONTH(JulDim1+4)=7),JulDim1+4,""))</f>
        <v>44014</v>
      </c>
      <c r="F26" s="5">
        <f>IF(DAY(JulDim1)=1,"",IF(AND(YEAR(JulDim1+5)=AnnéeCalendrier,MONTH(JulDim1+5)=7),JulDim1+5,""))</f>
        <v>44015</v>
      </c>
      <c r="G26" s="5">
        <f>IF(DAY(JulDim1)=1,"",IF(AND(YEAR(JulDim1+6)=AnnéeCalendrier,MONTH(JulDim1+6)=7),JulDim1+6,""))</f>
        <v>44016</v>
      </c>
      <c r="H26" s="7">
        <f>IF(DAY(JulDim1)=1,IF(AND(YEAR(JulDim1)=AnnéeCalendrier,MONTH(JulDim1)=7),JulDim1,""),IF(AND(YEAR(JulDim1+7)=AnnéeCalendrier,MONTH(JulDim1+7)=7),JulDim1+7,""))</f>
        <v>44017</v>
      </c>
      <c r="J26" s="6" t="str">
        <f>IF(DAY(AouDim1)=1,"",IF(AND(YEAR(AouDim1+1)=AnnéeCalendrier,MONTH(AouDim1+1)=8),AouDim1+1,""))</f>
        <v/>
      </c>
      <c r="K26" s="5" t="str">
        <f>IF(DAY(AouDim1)=1,"",IF(AND(YEAR(AouDim1+2)=AnnéeCalendrier,MONTH(AouDim1+2)=8),AouDim1+2,""))</f>
        <v/>
      </c>
      <c r="L26" s="5" t="str">
        <f>IF(DAY(AouDim1)=1,"",IF(AND(YEAR(AouDim1+3)=AnnéeCalendrier,MONTH(AouDim1+3)=8),AouDim1+3,""))</f>
        <v/>
      </c>
      <c r="M26" s="5" t="str">
        <f>IF(DAY(AouDim1)=1,"",IF(AND(YEAR(AouDim1+4)=AnnéeCalendrier,MONTH(AouDim1+4)=8),AouDim1+4,""))</f>
        <v/>
      </c>
      <c r="N26" s="5" t="str">
        <f>IF(DAY(AouDim1)=1,"",IF(AND(YEAR(AouDim1+5)=AnnéeCalendrier,MONTH(AouDim1+5)=8),AouDim1+5,""))</f>
        <v/>
      </c>
      <c r="O26" s="5">
        <f>IF(DAY(AouDim1)=1,"",IF(AND(YEAR(AouDim1+6)=AnnéeCalendrier,MONTH(AouDim1+6)=8),AouDim1+6,""))</f>
        <v>44044</v>
      </c>
      <c r="P26" s="7">
        <f>IF(DAY(AouDim1)=1,IF(AND(YEAR(AouDim1)=AnnéeCalendrier,MONTH(AouDim1)=8),AouDim1,""),IF(AND(YEAR(AouDim1+7)=AnnéeCalendrier,MONTH(AouDim1+7)=8),AouDim1+7,""))</f>
        <v>44045</v>
      </c>
      <c r="Q26" s="1"/>
      <c r="R26" s="6" t="str">
        <f>IF(DAY(SepDim1)=1,"",IF(AND(YEAR(SepDim1+1)=AnnéeCalendrier,MONTH(SepDim1+1)=9),SepDim1+1,""))</f>
        <v/>
      </c>
      <c r="S26" s="5">
        <f>IF(DAY(SepDim1)=1,"",IF(AND(YEAR(SepDim1+2)=AnnéeCalendrier,MONTH(SepDim1+2)=9),SepDim1+2,""))</f>
        <v>44075</v>
      </c>
      <c r="T26" s="5">
        <f>IF(DAY(SepDim1)=1,"",IF(AND(YEAR(SepDim1+3)=AnnéeCalendrier,MONTH(SepDim1+3)=9),SepDim1+3,""))</f>
        <v>44076</v>
      </c>
      <c r="U26" s="5">
        <f>IF(DAY(SepDim1)=1,"",IF(AND(YEAR(SepDim1+4)=AnnéeCalendrier,MONTH(SepDim1+4)=9),SepDim1+4,""))</f>
        <v>44077</v>
      </c>
      <c r="V26" s="5">
        <f>IF(DAY(SepDim1)=1,"",IF(AND(YEAR(SepDim1+5)=AnnéeCalendrier,MONTH(SepDim1+5)=9),SepDim1+5,""))</f>
        <v>44078</v>
      </c>
      <c r="W26" s="5">
        <f>IF(DAY(SepDim1)=1,"",IF(AND(YEAR(SepDim1+6)=AnnéeCalendrier,MONTH(SepDim1+6)=9),SepDim1+6,""))</f>
        <v>44079</v>
      </c>
      <c r="X26" s="7">
        <f>IF(DAY(SepDim1)=1,IF(AND(YEAR(SepDim1)=AnnéeCalendrier,MONTH(SepDim1)=9),SepDim1,""),IF(AND(YEAR(SepDim1+7)=AnnéeCalendrier,MONTH(SepDim1+7)=9),SepDim1+7,""))</f>
        <v>44080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44018</v>
      </c>
      <c r="C27" s="5">
        <f>IF(DAY(JulDim1)=1,IF(AND(YEAR(JulDim1+2)=AnnéeCalendrier,MONTH(JulDim1+2)=7),JulDim1+2,""),IF(AND(YEAR(JulDim1+9)=AnnéeCalendrier,MONTH(JulDim1+9)=7),JulDim1+9,""))</f>
        <v>44019</v>
      </c>
      <c r="D27" s="5">
        <f>IF(DAY(JulDim1)=1,IF(AND(YEAR(JulDim1+3)=AnnéeCalendrier,MONTH(JulDim1+3)=7),JulDim1+3,""),IF(AND(YEAR(JulDim1+10)=AnnéeCalendrier,MONTH(JulDim1+10)=7),JulDim1+10,""))</f>
        <v>44020</v>
      </c>
      <c r="E27" s="5">
        <f>IF(DAY(JulDim1)=1,IF(AND(YEAR(JulDim1+4)=AnnéeCalendrier,MONTH(JulDim1+4)=7),JulDim1+4,""),IF(AND(YEAR(JulDim1+11)=AnnéeCalendrier,MONTH(JulDim1+11)=7),JulDim1+11,""))</f>
        <v>44021</v>
      </c>
      <c r="F27" s="5">
        <f>IF(DAY(JulDim1)=1,IF(AND(YEAR(JulDim1+5)=AnnéeCalendrier,MONTH(JulDim1+5)=7),JulDim1+5,""),IF(AND(YEAR(JulDim1+12)=AnnéeCalendrier,MONTH(JulDim1+12)=7),JulDim1+12,""))</f>
        <v>44022</v>
      </c>
      <c r="G27" s="5">
        <f>IF(DAY(JulDim1)=1,IF(AND(YEAR(JulDim1+6)=AnnéeCalendrier,MONTH(JulDim1+6)=7),JulDim1+6,""),IF(AND(YEAR(JulDim1+13)=AnnéeCalendrier,MONTH(JulDim1+13)=7),JulDim1+13,""))</f>
        <v>44023</v>
      </c>
      <c r="H27" s="7">
        <f>IF(DAY(JulDim1)=1,IF(AND(YEAR(JulDim1+7)=AnnéeCalendrier,MONTH(JulDim1+7)=7),JulDim1+7,""),IF(AND(YEAR(JulDim1+14)=AnnéeCalendrier,MONTH(JulDim1+14)=7),JulDim1+14,""))</f>
        <v>44024</v>
      </c>
      <c r="J27" s="6">
        <f>IF(DAY(AouDim1)=1,IF(AND(YEAR(AouDim1+1)=AnnéeCalendrier,MONTH(AouDim1+1)=8),AouDim1+1,""),IF(AND(YEAR(AouDim1+8)=AnnéeCalendrier,MONTH(AouDim1+8)=8),AouDim1+8,""))</f>
        <v>44046</v>
      </c>
      <c r="K27" s="5">
        <f>IF(DAY(AouDim1)=1,IF(AND(YEAR(AouDim1+2)=AnnéeCalendrier,MONTH(AouDim1+2)=8),AouDim1+2,""),IF(AND(YEAR(AouDim1+9)=AnnéeCalendrier,MONTH(AouDim1+9)=8),AouDim1+9,""))</f>
        <v>44047</v>
      </c>
      <c r="L27" s="5">
        <f>IF(DAY(AouDim1)=1,IF(AND(YEAR(AouDim1+3)=AnnéeCalendrier,MONTH(AouDim1+3)=8),AouDim1+3,""),IF(AND(YEAR(AouDim1+10)=AnnéeCalendrier,MONTH(AouDim1+10)=8),AouDim1+10,""))</f>
        <v>44048</v>
      </c>
      <c r="M27" s="5">
        <f>IF(DAY(AouDim1)=1,IF(AND(YEAR(AouDim1+4)=AnnéeCalendrier,MONTH(AouDim1+4)=8),AouDim1+4,""),IF(AND(YEAR(AouDim1+11)=AnnéeCalendrier,MONTH(AouDim1+11)=8),AouDim1+11,""))</f>
        <v>44049</v>
      </c>
      <c r="N27" s="5">
        <f>IF(DAY(AouDim1)=1,IF(AND(YEAR(AouDim1+5)=AnnéeCalendrier,MONTH(AouDim1+5)=8),AouDim1+5,""),IF(AND(YEAR(AouDim1+12)=AnnéeCalendrier,MONTH(AouDim1+12)=8),AouDim1+12,""))</f>
        <v>44050</v>
      </c>
      <c r="O27" s="5">
        <f>IF(DAY(AouDim1)=1,IF(AND(YEAR(AouDim1+6)=AnnéeCalendrier,MONTH(AouDim1+6)=8),AouDim1+6,""),IF(AND(YEAR(AouDim1+13)=AnnéeCalendrier,MONTH(AouDim1+13)=8),AouDim1+13,""))</f>
        <v>44051</v>
      </c>
      <c r="P27" s="7">
        <f>IF(DAY(AouDim1)=1,IF(AND(YEAR(AouDim1+7)=AnnéeCalendrier,MONTH(AouDim1+7)=8),AouDim1+7,""),IF(AND(YEAR(AouDim1+14)=AnnéeCalendrier,MONTH(AouDim1+14)=8),AouDim1+14,""))</f>
        <v>44052</v>
      </c>
      <c r="Q27" s="1"/>
      <c r="R27" s="6">
        <f>IF(DAY(SepDim1)=1,IF(AND(YEAR(SepDim1+1)=AnnéeCalendrier,MONTH(SepDim1+1)=9),SepDim1+1,""),IF(AND(YEAR(SepDim1+8)=AnnéeCalendrier,MONTH(SepDim1+8)=9),SepDim1+8,""))</f>
        <v>44081</v>
      </c>
      <c r="S27" s="5">
        <f>IF(DAY(SepDim1)=1,IF(AND(YEAR(SepDim1+2)=AnnéeCalendrier,MONTH(SepDim1+2)=9),SepDim1+2,""),IF(AND(YEAR(SepDim1+9)=AnnéeCalendrier,MONTH(SepDim1+9)=9),SepDim1+9,""))</f>
        <v>44082</v>
      </c>
      <c r="T27" s="5">
        <f>IF(DAY(SepDim1)=1,IF(AND(YEAR(SepDim1+3)=AnnéeCalendrier,MONTH(SepDim1+3)=9),SepDim1+3,""),IF(AND(YEAR(SepDim1+10)=AnnéeCalendrier,MONTH(SepDim1+10)=9),SepDim1+10,""))</f>
        <v>44083</v>
      </c>
      <c r="U27" s="5">
        <f>IF(DAY(SepDim1)=1,IF(AND(YEAR(SepDim1+4)=AnnéeCalendrier,MONTH(SepDim1+4)=9),SepDim1+4,""),IF(AND(YEAR(SepDim1+11)=AnnéeCalendrier,MONTH(SepDim1+11)=9),SepDim1+11,""))</f>
        <v>44084</v>
      </c>
      <c r="V27" s="5">
        <f>IF(DAY(SepDim1)=1,IF(AND(YEAR(SepDim1+5)=AnnéeCalendrier,MONTH(SepDim1+5)=9),SepDim1+5,""),IF(AND(YEAR(SepDim1+12)=AnnéeCalendrier,MONTH(SepDim1+12)=9),SepDim1+12,""))</f>
        <v>44085</v>
      </c>
      <c r="W27" s="5">
        <f>IF(DAY(SepDim1)=1,IF(AND(YEAR(SepDim1+6)=AnnéeCalendrier,MONTH(SepDim1+6)=9),SepDim1+6,""),IF(AND(YEAR(SepDim1+13)=AnnéeCalendrier,MONTH(SepDim1+13)=9),SepDim1+13,""))</f>
        <v>44086</v>
      </c>
      <c r="X27" s="7">
        <f>IF(DAY(SepDim1)=1,IF(AND(YEAR(SepDim1+7)=AnnéeCalendrier,MONTH(SepDim1+7)=9),SepDim1+7,""),IF(AND(YEAR(SepDim1+14)=AnnéeCalendrier,MONTH(SepDim1+14)=9),SepDim1+14,""))</f>
        <v>44087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44025</v>
      </c>
      <c r="C28" s="5">
        <f>IF(DAY(JulDim1)=1,IF(AND(YEAR(JulDim1+9)=AnnéeCalendrier,MONTH(JulDim1+9)=7),JulDim1+9,""),IF(AND(YEAR(JulDim1+16)=AnnéeCalendrier,MONTH(JulDim1+16)=7),JulDim1+16,""))</f>
        <v>44026</v>
      </c>
      <c r="D28" s="5">
        <f>IF(DAY(JulDim1)=1,IF(AND(YEAR(JulDim1+10)=AnnéeCalendrier,MONTH(JulDim1+10)=7),JulDim1+10,""),IF(AND(YEAR(JulDim1+17)=AnnéeCalendrier,MONTH(JulDim1+17)=7),JulDim1+17,""))</f>
        <v>44027</v>
      </c>
      <c r="E28" s="5">
        <f>IF(DAY(JulDim1)=1,IF(AND(YEAR(JulDim1+11)=AnnéeCalendrier,MONTH(JulDim1+11)=7),JulDim1+11,""),IF(AND(YEAR(JulDim1+18)=AnnéeCalendrier,MONTH(JulDim1+18)=7),JulDim1+18,""))</f>
        <v>44028</v>
      </c>
      <c r="F28" s="5">
        <f>IF(DAY(JulDim1)=1,IF(AND(YEAR(JulDim1+12)=AnnéeCalendrier,MONTH(JulDim1+12)=7),JulDim1+12,""),IF(AND(YEAR(JulDim1+19)=AnnéeCalendrier,MONTH(JulDim1+19)=7),JulDim1+19,""))</f>
        <v>44029</v>
      </c>
      <c r="G28" s="5">
        <f>IF(DAY(JulDim1)=1,IF(AND(YEAR(JulDim1+13)=AnnéeCalendrier,MONTH(JulDim1+13)=7),JulDim1+13,""),IF(AND(YEAR(JulDim1+20)=AnnéeCalendrier,MONTH(JulDim1+20)=7),JulDim1+20,""))</f>
        <v>44030</v>
      </c>
      <c r="H28" s="7">
        <f>IF(DAY(JulDim1)=1,IF(AND(YEAR(JulDim1+14)=AnnéeCalendrier,MONTH(JulDim1+14)=7),JulDim1+14,""),IF(AND(YEAR(JulDim1+21)=AnnéeCalendrier,MONTH(JulDim1+21)=7),JulDim1+21,""))</f>
        <v>44031</v>
      </c>
      <c r="J28" s="6">
        <f>IF(DAY(AouDim1)=1,IF(AND(YEAR(AouDim1+8)=AnnéeCalendrier,MONTH(AouDim1+8)=8),AouDim1+8,""),IF(AND(YEAR(AouDim1+15)=AnnéeCalendrier,MONTH(AouDim1+15)=8),AouDim1+15,""))</f>
        <v>44053</v>
      </c>
      <c r="K28" s="5">
        <f>IF(DAY(AouDim1)=1,IF(AND(YEAR(AouDim1+9)=AnnéeCalendrier,MONTH(AouDim1+9)=8),AouDim1+9,""),IF(AND(YEAR(AouDim1+16)=AnnéeCalendrier,MONTH(AouDim1+16)=8),AouDim1+16,""))</f>
        <v>44054</v>
      </c>
      <c r="L28" s="5">
        <f>IF(DAY(AouDim1)=1,IF(AND(YEAR(AouDim1+10)=AnnéeCalendrier,MONTH(AouDim1+10)=8),AouDim1+10,""),IF(AND(YEAR(AouDim1+17)=AnnéeCalendrier,MONTH(AouDim1+17)=8),AouDim1+17,""))</f>
        <v>44055</v>
      </c>
      <c r="M28" s="5">
        <f>IF(DAY(AouDim1)=1,IF(AND(YEAR(AouDim1+11)=AnnéeCalendrier,MONTH(AouDim1+11)=8),AouDim1+11,""),IF(AND(YEAR(AouDim1+18)=AnnéeCalendrier,MONTH(AouDim1+18)=8),AouDim1+18,""))</f>
        <v>44056</v>
      </c>
      <c r="N28" s="5">
        <f>IF(DAY(AouDim1)=1,IF(AND(YEAR(AouDim1+12)=AnnéeCalendrier,MONTH(AouDim1+12)=8),AouDim1+12,""),IF(AND(YEAR(AouDim1+19)=AnnéeCalendrier,MONTH(AouDim1+19)=8),AouDim1+19,""))</f>
        <v>44057</v>
      </c>
      <c r="O28" s="5">
        <f>IF(DAY(AouDim1)=1,IF(AND(YEAR(AouDim1+13)=AnnéeCalendrier,MONTH(AouDim1+13)=8),AouDim1+13,""),IF(AND(YEAR(AouDim1+20)=AnnéeCalendrier,MONTH(AouDim1+20)=8),AouDim1+20,""))</f>
        <v>44058</v>
      </c>
      <c r="P28" s="7">
        <f>IF(DAY(AouDim1)=1,IF(AND(YEAR(AouDim1+14)=AnnéeCalendrier,MONTH(AouDim1+14)=8),AouDim1+14,""),IF(AND(YEAR(AouDim1+21)=AnnéeCalendrier,MONTH(AouDim1+21)=8),AouDim1+21,""))</f>
        <v>44059</v>
      </c>
      <c r="Q28" s="1"/>
      <c r="R28" s="6">
        <f>IF(DAY(SepDim1)=1,IF(AND(YEAR(SepDim1+8)=AnnéeCalendrier,MONTH(SepDim1+8)=9),SepDim1+8,""),IF(AND(YEAR(SepDim1+15)=AnnéeCalendrier,MONTH(SepDim1+15)=9),SepDim1+15,""))</f>
        <v>44088</v>
      </c>
      <c r="S28" s="5">
        <f>IF(DAY(SepDim1)=1,IF(AND(YEAR(SepDim1+9)=AnnéeCalendrier,MONTH(SepDim1+9)=9),SepDim1+9,""),IF(AND(YEAR(SepDim1+16)=AnnéeCalendrier,MONTH(SepDim1+16)=9),SepDim1+16,""))</f>
        <v>44089</v>
      </c>
      <c r="T28" s="5">
        <f>IF(DAY(SepDim1)=1,IF(AND(YEAR(SepDim1+10)=AnnéeCalendrier,MONTH(SepDim1+10)=9),SepDim1+10,""),IF(AND(YEAR(SepDim1+17)=AnnéeCalendrier,MONTH(SepDim1+17)=9),SepDim1+17,""))</f>
        <v>44090</v>
      </c>
      <c r="U28" s="5">
        <f>IF(DAY(SepDim1)=1,IF(AND(YEAR(SepDim1+11)=AnnéeCalendrier,MONTH(SepDim1+11)=9),SepDim1+11,""),IF(AND(YEAR(SepDim1+18)=AnnéeCalendrier,MONTH(SepDim1+18)=9),SepDim1+18,""))</f>
        <v>44091</v>
      </c>
      <c r="V28" s="5">
        <f>IF(DAY(SepDim1)=1,IF(AND(YEAR(SepDim1+12)=AnnéeCalendrier,MONTH(SepDim1+12)=9),SepDim1+12,""),IF(AND(YEAR(SepDim1+19)=AnnéeCalendrier,MONTH(SepDim1+19)=9),SepDim1+19,""))</f>
        <v>44092</v>
      </c>
      <c r="W28" s="5">
        <f>IF(DAY(SepDim1)=1,IF(AND(YEAR(SepDim1+13)=AnnéeCalendrier,MONTH(SepDim1+13)=9),SepDim1+13,""),IF(AND(YEAR(SepDim1+20)=AnnéeCalendrier,MONTH(SepDim1+20)=9),SepDim1+20,""))</f>
        <v>44093</v>
      </c>
      <c r="X28" s="7">
        <f>IF(DAY(SepDim1)=1,IF(AND(YEAR(SepDim1+14)=AnnéeCalendrier,MONTH(SepDim1+14)=9),SepDim1+14,""),IF(AND(YEAR(SepDim1+21)=AnnéeCalendrier,MONTH(SepDim1+21)=9),SepDim1+21,""))</f>
        <v>44094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44032</v>
      </c>
      <c r="C29" s="5">
        <f>IF(DAY(JulDim1)=1,IF(AND(YEAR(JulDim1+16)=AnnéeCalendrier,MONTH(JulDim1+16)=7),JulDim1+16,""),IF(AND(YEAR(JulDim1+23)=AnnéeCalendrier,MONTH(JulDim1+23)=7),JulDim1+23,""))</f>
        <v>44033</v>
      </c>
      <c r="D29" s="5">
        <f>IF(DAY(JulDim1)=1,IF(AND(YEAR(JulDim1+17)=AnnéeCalendrier,MONTH(JulDim1+17)=7),JulDim1+17,""),IF(AND(YEAR(JulDim1+24)=AnnéeCalendrier,MONTH(JulDim1+24)=7),JulDim1+24,""))</f>
        <v>44034</v>
      </c>
      <c r="E29" s="5">
        <f>IF(DAY(JulDim1)=1,IF(AND(YEAR(JulDim1+18)=AnnéeCalendrier,MONTH(JulDim1+18)=7),JulDim1+18,""),IF(AND(YEAR(JulDim1+25)=AnnéeCalendrier,MONTH(JulDim1+25)=7),JulDim1+25,""))</f>
        <v>44035</v>
      </c>
      <c r="F29" s="5">
        <f>IF(DAY(JulDim1)=1,IF(AND(YEAR(JulDim1+19)=AnnéeCalendrier,MONTH(JulDim1+19)=7),JulDim1+19,""),IF(AND(YEAR(JulDim1+26)=AnnéeCalendrier,MONTH(JulDim1+26)=7),JulDim1+26,""))</f>
        <v>44036</v>
      </c>
      <c r="G29" s="5">
        <f>IF(DAY(JulDim1)=1,IF(AND(YEAR(JulDim1+20)=AnnéeCalendrier,MONTH(JulDim1+20)=7),JulDim1+20,""),IF(AND(YEAR(JulDim1+27)=AnnéeCalendrier,MONTH(JulDim1+27)=7),JulDim1+27,""))</f>
        <v>44037</v>
      </c>
      <c r="H29" s="7">
        <f>IF(DAY(JulDim1)=1,IF(AND(YEAR(JulDim1+21)=AnnéeCalendrier,MONTH(JulDim1+21)=7),JulDim1+21,""),IF(AND(YEAR(JulDim1+28)=AnnéeCalendrier,MONTH(JulDim1+28)=7),JulDim1+28,""))</f>
        <v>44038</v>
      </c>
      <c r="J29" s="6">
        <f>IF(DAY(AouDim1)=1,IF(AND(YEAR(AouDim1+15)=AnnéeCalendrier,MONTH(AouDim1+15)=8),AouDim1+15,""),IF(AND(YEAR(AouDim1+22)=AnnéeCalendrier,MONTH(AouDim1+22)=8),AouDim1+22,""))</f>
        <v>44060</v>
      </c>
      <c r="K29" s="5">
        <f>IF(DAY(AouDim1)=1,IF(AND(YEAR(AouDim1+16)=AnnéeCalendrier,MONTH(AouDim1+16)=8),AouDim1+16,""),IF(AND(YEAR(AouDim1+23)=AnnéeCalendrier,MONTH(AouDim1+23)=8),AouDim1+23,""))</f>
        <v>44061</v>
      </c>
      <c r="L29" s="5">
        <f>IF(DAY(AouDim1)=1,IF(AND(YEAR(AouDim1+17)=AnnéeCalendrier,MONTH(AouDim1+17)=8),AouDim1+17,""),IF(AND(YEAR(AouDim1+24)=AnnéeCalendrier,MONTH(AouDim1+24)=8),AouDim1+24,""))</f>
        <v>44062</v>
      </c>
      <c r="M29" s="5">
        <f>IF(DAY(AouDim1)=1,IF(AND(YEAR(AouDim1+18)=AnnéeCalendrier,MONTH(AouDim1+18)=8),AouDim1+18,""),IF(AND(YEAR(AouDim1+25)=AnnéeCalendrier,MONTH(AouDim1+25)=8),AouDim1+25,""))</f>
        <v>44063</v>
      </c>
      <c r="N29" s="5">
        <f>IF(DAY(AouDim1)=1,IF(AND(YEAR(AouDim1+19)=AnnéeCalendrier,MONTH(AouDim1+19)=8),AouDim1+19,""),IF(AND(YEAR(AouDim1+26)=AnnéeCalendrier,MONTH(AouDim1+26)=8),AouDim1+26,""))</f>
        <v>44064</v>
      </c>
      <c r="O29" s="5">
        <f>IF(DAY(AouDim1)=1,IF(AND(YEAR(AouDim1+20)=AnnéeCalendrier,MONTH(AouDim1+20)=8),AouDim1+20,""),IF(AND(YEAR(AouDim1+27)=AnnéeCalendrier,MONTH(AouDim1+27)=8),AouDim1+27,""))</f>
        <v>44065</v>
      </c>
      <c r="P29" s="7">
        <f>IF(DAY(AouDim1)=1,IF(AND(YEAR(AouDim1+21)=AnnéeCalendrier,MONTH(AouDim1+21)=8),AouDim1+21,""),IF(AND(YEAR(AouDim1+28)=AnnéeCalendrier,MONTH(AouDim1+28)=8),AouDim1+28,""))</f>
        <v>44066</v>
      </c>
      <c r="Q29" s="1"/>
      <c r="R29" s="6">
        <f>IF(DAY(SepDim1)=1,IF(AND(YEAR(SepDim1+15)=AnnéeCalendrier,MONTH(SepDim1+15)=9),SepDim1+15,""),IF(AND(YEAR(SepDim1+22)=AnnéeCalendrier,MONTH(SepDim1+22)=9),SepDim1+22,""))</f>
        <v>44095</v>
      </c>
      <c r="S29" s="5">
        <f>IF(DAY(SepDim1)=1,IF(AND(YEAR(SepDim1+16)=AnnéeCalendrier,MONTH(SepDim1+16)=9),SepDim1+16,""),IF(AND(YEAR(SepDim1+23)=AnnéeCalendrier,MONTH(SepDim1+23)=9),SepDim1+23,""))</f>
        <v>44096</v>
      </c>
      <c r="T29" s="5">
        <f>IF(DAY(SepDim1)=1,IF(AND(YEAR(SepDim1+17)=AnnéeCalendrier,MONTH(SepDim1+17)=9),SepDim1+17,""),IF(AND(YEAR(SepDim1+24)=AnnéeCalendrier,MONTH(SepDim1+24)=9),SepDim1+24,""))</f>
        <v>44097</v>
      </c>
      <c r="U29" s="5">
        <f>IF(DAY(SepDim1)=1,IF(AND(YEAR(SepDim1+18)=AnnéeCalendrier,MONTH(SepDim1+18)=9),SepDim1+18,""),IF(AND(YEAR(SepDim1+25)=AnnéeCalendrier,MONTH(SepDim1+25)=9),SepDim1+25,""))</f>
        <v>44098</v>
      </c>
      <c r="V29" s="5">
        <f>IF(DAY(SepDim1)=1,IF(AND(YEAR(SepDim1+19)=AnnéeCalendrier,MONTH(SepDim1+19)=9),SepDim1+19,""),IF(AND(YEAR(SepDim1+26)=AnnéeCalendrier,MONTH(SepDim1+26)=9),SepDim1+26,""))</f>
        <v>44099</v>
      </c>
      <c r="W29" s="5">
        <f>IF(DAY(SepDim1)=1,IF(AND(YEAR(SepDim1+20)=AnnéeCalendrier,MONTH(SepDim1+20)=9),SepDim1+20,""),IF(AND(YEAR(SepDim1+27)=AnnéeCalendrier,MONTH(SepDim1+27)=9),SepDim1+27,""))</f>
        <v>44100</v>
      </c>
      <c r="X29" s="7">
        <f>IF(DAY(SepDim1)=1,IF(AND(YEAR(SepDim1+21)=AnnéeCalendrier,MONTH(SepDim1+21)=9),SepDim1+21,""),IF(AND(YEAR(SepDim1+28)=AnnéeCalendrier,MONTH(SepDim1+28)=9),SepDim1+28,""))</f>
        <v>44101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44039</v>
      </c>
      <c r="C30" s="5">
        <f>IF(DAY(JulDim1)=1,IF(AND(YEAR(JulDim1+23)=AnnéeCalendrier,MONTH(JulDim1+23)=7),JulDim1+23,""),IF(AND(YEAR(JulDim1+30)=AnnéeCalendrier,MONTH(JulDim1+30)=7),JulDim1+30,""))</f>
        <v>44040</v>
      </c>
      <c r="D30" s="5">
        <f>IF(DAY(JulDim1)=1,IF(AND(YEAR(JulDim1+24)=AnnéeCalendrier,MONTH(JulDim1+24)=7),JulDim1+24,""),IF(AND(YEAR(JulDim1+31)=AnnéeCalendrier,MONTH(JulDim1+31)=7),JulDim1+31,""))</f>
        <v>44041</v>
      </c>
      <c r="E30" s="5">
        <f>IF(DAY(JulDim1)=1,IF(AND(YEAR(JulDim1+25)=AnnéeCalendrier,MONTH(JulDim1+25)=7),JulDim1+25,""),IF(AND(YEAR(JulDim1+32)=AnnéeCalendrier,MONTH(JulDim1+32)=7),JulDim1+32,""))</f>
        <v>44042</v>
      </c>
      <c r="F30" s="5">
        <f>IF(DAY(JulDim1)=1,IF(AND(YEAR(JulDim1+26)=AnnéeCalendrier,MONTH(JulDim1+26)=7),JulDim1+26,""),IF(AND(YEAR(JulDim1+33)=AnnéeCalendrier,MONTH(JulDim1+33)=7),JulDim1+33,""))</f>
        <v>44043</v>
      </c>
      <c r="G30" s="5" t="str">
        <f>IF(DAY(JulDim1)=1,IF(AND(YEAR(JulDim1+27)=AnnéeCalendrier,MONTH(JulDim1+27)=7),JulDim1+27,""),IF(AND(YEAR(JulDim1+34)=AnnéeCalendrier,MONTH(JulDim1+34)=7),JulDim1+34,""))</f>
        <v/>
      </c>
      <c r="H30" s="7" t="str">
        <f>IF(DAY(JulDim1)=1,IF(AND(YEAR(JulDim1+28)=AnnéeCalendrier,MONTH(JulDim1+28)=7),JulDim1+28,""),IF(AND(YEAR(JulDim1+35)=AnnéeCalendrier,MONTH(JulDim1+35)=7),JulDim1+35,""))</f>
        <v/>
      </c>
      <c r="J30" s="6">
        <f>IF(DAY(AouDim1)=1,IF(AND(YEAR(AouDim1+22)=AnnéeCalendrier,MONTH(AouDim1+22)=8),AouDim1+22,""),IF(AND(YEAR(AouDim1+29)=AnnéeCalendrier,MONTH(AouDim1+29)=8),AouDim1+29,""))</f>
        <v>44067</v>
      </c>
      <c r="K30" s="5">
        <f>IF(DAY(AouDim1)=1,IF(AND(YEAR(AouDim1+23)=AnnéeCalendrier,MONTH(AouDim1+23)=8),AouDim1+23,""),IF(AND(YEAR(AouDim1+30)=AnnéeCalendrier,MONTH(AouDim1+30)=8),AouDim1+30,""))</f>
        <v>44068</v>
      </c>
      <c r="L30" s="5">
        <f>IF(DAY(AouDim1)=1,IF(AND(YEAR(AouDim1+24)=AnnéeCalendrier,MONTH(AouDim1+24)=8),AouDim1+24,""),IF(AND(YEAR(AouDim1+31)=AnnéeCalendrier,MONTH(AouDim1+31)=8),AouDim1+31,""))</f>
        <v>44069</v>
      </c>
      <c r="M30" s="5">
        <f>IF(DAY(AouDim1)=1,IF(AND(YEAR(AouDim1+25)=AnnéeCalendrier,MONTH(AouDim1+25)=8),AouDim1+25,""),IF(AND(YEAR(AouDim1+32)=AnnéeCalendrier,MONTH(AouDim1+32)=8),AouDim1+32,""))</f>
        <v>44070</v>
      </c>
      <c r="N30" s="5">
        <f>IF(DAY(AouDim1)=1,IF(AND(YEAR(AouDim1+26)=AnnéeCalendrier,MONTH(AouDim1+26)=8),AouDim1+26,""),IF(AND(YEAR(AouDim1+33)=AnnéeCalendrier,MONTH(AouDim1+33)=8),AouDim1+33,""))</f>
        <v>44071</v>
      </c>
      <c r="O30" s="5">
        <f>IF(DAY(AouDim1)=1,IF(AND(YEAR(AouDim1+27)=AnnéeCalendrier,MONTH(AouDim1+27)=8),AouDim1+27,""),IF(AND(YEAR(AouDim1+34)=AnnéeCalendrier,MONTH(AouDim1+34)=8),AouDim1+34,""))</f>
        <v>44072</v>
      </c>
      <c r="P30" s="7">
        <f>IF(DAY(AouDim1)=1,IF(AND(YEAR(AouDim1+28)=AnnéeCalendrier,MONTH(AouDim1+28)=8),AouDim1+28,""),IF(AND(YEAR(AouDim1+35)=AnnéeCalendrier,MONTH(AouDim1+35)=8),AouDim1+35,""))</f>
        <v>44073</v>
      </c>
      <c r="Q30" s="1"/>
      <c r="R30" s="6">
        <f>IF(DAY(SepDim1)=1,IF(AND(YEAR(SepDim1+22)=AnnéeCalendrier,MONTH(SepDim1+22)=9),SepDim1+22,""),IF(AND(YEAR(SepDim1+29)=AnnéeCalendrier,MONTH(SepDim1+29)=9),SepDim1+29,""))</f>
        <v>44102</v>
      </c>
      <c r="S30" s="5">
        <f>IF(DAY(SepDim1)=1,IF(AND(YEAR(SepDim1+23)=AnnéeCalendrier,MONTH(SepDim1+23)=9),SepDim1+23,""),IF(AND(YEAR(SepDim1+30)=AnnéeCalendrier,MONTH(SepDim1+30)=9),SepDim1+30,""))</f>
        <v>44103</v>
      </c>
      <c r="T30" s="5">
        <f>IF(DAY(SepDim1)=1,IF(AND(YEAR(SepDim1+24)=AnnéeCalendrier,MONTH(SepDim1+24)=9),SepDim1+24,""),IF(AND(YEAR(SepDim1+31)=AnnéeCalendrier,MONTH(SepDim1+31)=9),SepDim1+31,""))</f>
        <v>44104</v>
      </c>
      <c r="U30" s="5" t="str">
        <f>IF(DAY(SepDim1)=1,IF(AND(YEAR(SepDim1+25)=AnnéeCalendrier,MONTH(SepDim1+25)=9),SepDim1+25,""),IF(AND(YEAR(SepDim1+32)=AnnéeCalendrier,MONTH(SepDim1+32)=9),SepDim1+32,""))</f>
        <v/>
      </c>
      <c r="V30" s="5" t="str">
        <f>IF(DAY(SepDim1)=1,IF(AND(YEAR(SepDim1+26)=AnnéeCalendrier,MONTH(SepDim1+26)=9),SepDim1+26,""),IF(AND(YEAR(SepDim1+33)=AnnéeCalendrier,MONTH(SepDim1+33)=9),SepDim1+33,""))</f>
        <v/>
      </c>
      <c r="W30" s="5" t="str">
        <f>IF(DAY(SepDim1)=1,IF(AND(YEAR(SepDim1+27)=AnnéeCalendrier,MONTH(SepDim1+27)=9),SepDim1+27,""),IF(AND(YEAR(SepDim1+34)=AnnéeCalendrier,MONTH(SepDim1+34)=9),SepDim1+34,""))</f>
        <v/>
      </c>
      <c r="X30" s="7" t="str">
        <f>IF(DAY(SepDim1)=1,IF(AND(YEAR(SepDim1+28)=AnnéeCalendrier,MONTH(SepDim1+28)=9),SepDim1+28,""),IF(AND(YEAR(SepDim1+35)=AnnéeCalendrier,MONTH(SepDim1+35)=9),SepDim1+35,""))</f>
        <v/>
      </c>
    </row>
    <row r="31" spans="1:24" ht="36" customHeight="1" x14ac:dyDescent="0.25">
      <c r="B31" s="8" t="str">
        <f>IF(DAY(JulDim1)=1,IF(AND(YEAR(JulDim1+29)=AnnéeCalendrier,MONTH(JulDim1+29)=7),JulDim1+29,""),IF(AND(YEAR(JulDim1+36)=AnnéeCalendrier,MONTH(JulDim1+36)=7),JulDim1+36,""))</f>
        <v/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>
        <f>IF(DAY(AouDim1)=1,IF(AND(YEAR(AouDim1+29)=AnnéeCalendrier,MONTH(AouDim1+29)=8),AouDim1+29,""),IF(AND(YEAR(AouDim1+36)=AnnéeCalendrier,MONTH(AouDim1+36)=8),AouDim1+36,""))</f>
        <v>44074</v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35" t="s">
        <v>5</v>
      </c>
      <c r="C33" s="35"/>
      <c r="D33" s="35"/>
      <c r="E33" s="35"/>
      <c r="F33" s="35"/>
      <c r="G33" s="35"/>
      <c r="H33" s="35"/>
      <c r="J33" s="35" t="s">
        <v>15</v>
      </c>
      <c r="K33" s="35"/>
      <c r="L33" s="35"/>
      <c r="M33" s="35"/>
      <c r="N33" s="35"/>
      <c r="O33" s="35"/>
      <c r="P33" s="35"/>
      <c r="R33" s="35" t="s">
        <v>19</v>
      </c>
      <c r="S33" s="35"/>
      <c r="T33" s="35"/>
      <c r="U33" s="35"/>
      <c r="V33" s="35"/>
      <c r="W33" s="35"/>
      <c r="X33" s="35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 t="str">
        <f>IF(DAY(OctDim1)=1,"",IF(AND(YEAR(OctDim1+2)=AnnéeCalendrier,MONTH(OctDim1+2)=10),OctDim1+2,""))</f>
        <v/>
      </c>
      <c r="D35" s="5" t="str">
        <f>IF(DAY(OctDim1)=1,"",IF(AND(YEAR(OctDim1+3)=AnnéeCalendrier,MONTH(OctDim1+3)=10),OctDim1+3,""))</f>
        <v/>
      </c>
      <c r="E35" s="5">
        <f>IF(DAY(OctDim1)=1,"",IF(AND(YEAR(OctDim1+4)=AnnéeCalendrier,MONTH(OctDim1+4)=10),OctDim1+4,""))</f>
        <v>44105</v>
      </c>
      <c r="F35" s="5">
        <f>IF(DAY(OctDim1)=1,"",IF(AND(YEAR(OctDim1+5)=AnnéeCalendrier,MONTH(OctDim1+5)=10),OctDim1+5,""))</f>
        <v>44106</v>
      </c>
      <c r="G35" s="5">
        <f>IF(DAY(OctDim1)=1,"",IF(AND(YEAR(OctDim1+6)=AnnéeCalendrier,MONTH(OctDim1+6)=10),OctDim1+6,""))</f>
        <v>44107</v>
      </c>
      <c r="H35" s="7">
        <f>IF(DAY(OctDim1)=1,IF(AND(YEAR(OctDim1)=AnnéeCalendrier,MONTH(OctDim1)=10),OctDim1,""),IF(AND(YEAR(OctDim1+7)=AnnéeCalendrier,MONTH(OctDim1+7)=10),OctDim1+7,""))</f>
        <v>44108</v>
      </c>
      <c r="I35" s="4"/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 t="str">
        <f>IF(DAY(NovDim1)=1,"",IF(AND(YEAR(NovDim1+3)=AnnéeCalendrier,MONTH(NovDim1+3)=11),NovDim1+3,""))</f>
        <v/>
      </c>
      <c r="M35" s="5" t="str">
        <f>IF(DAY(NovDim1)=1,"",IF(AND(YEAR(NovDim1+4)=AnnéeCalendrier,MONTH(NovDim1+4)=11),NovDim1+4,""))</f>
        <v/>
      </c>
      <c r="N35" s="5" t="str">
        <f>IF(DAY(NovDim1)=1,"",IF(AND(YEAR(NovDim1+5)=AnnéeCalendrier,MONTH(NovDim1+5)=11),NovDim1+5,""))</f>
        <v/>
      </c>
      <c r="O35" s="5" t="str">
        <f>IF(DAY(NovDim1)=1,"",IF(AND(YEAR(NovDim1+6)=AnnéeCalendrier,MONTH(NovDim1+6)=11),NovDim1+6,""))</f>
        <v/>
      </c>
      <c r="P35" s="7">
        <f>IF(DAY(NovDim1)=1,IF(AND(YEAR(NovDim1)=AnnéeCalendrier,MONTH(NovDim1)=11),NovDim1,""),IF(AND(YEAR(NovDim1+7)=AnnéeCalendrier,MONTH(NovDim1+7)=11),NovDim1+7,""))</f>
        <v>44136</v>
      </c>
      <c r="R35" s="6" t="str">
        <f>IF(DAY(DécDim1)=1,"",IF(AND(YEAR(DécDim1+1)=AnnéeCalendrier,MONTH(DécDim1+1)=12),DécDim1+1,""))</f>
        <v/>
      </c>
      <c r="S35" s="5">
        <f>IF(DAY(DécDim1)=1,"",IF(AND(YEAR(DécDim1+2)=AnnéeCalendrier,MONTH(DécDim1+2)=12),DécDim1+2,""))</f>
        <v>44166</v>
      </c>
      <c r="T35" s="5">
        <f>IF(DAY(DécDim1)=1,"",IF(AND(YEAR(DécDim1+3)=AnnéeCalendrier,MONTH(DécDim1+3)=12),DécDim1+3,""))</f>
        <v>44167</v>
      </c>
      <c r="U35" s="5">
        <f>IF(DAY(DécDim1)=1,"",IF(AND(YEAR(DécDim1+4)=AnnéeCalendrier,MONTH(DécDim1+4)=12),DécDim1+4,""))</f>
        <v>44168</v>
      </c>
      <c r="V35" s="5">
        <f>IF(DAY(DécDim1)=1,"",IF(AND(YEAR(DécDim1+5)=AnnéeCalendrier,MONTH(DécDim1+5)=12),DécDim1+5,""))</f>
        <v>44169</v>
      </c>
      <c r="W35" s="5">
        <f>IF(DAY(DécDim1)=1,"",IF(AND(YEAR(DécDim1+6)=AnnéeCalendrier,MONTH(DécDim1+6)=12),DécDim1+6,""))</f>
        <v>44170</v>
      </c>
      <c r="X35" s="7">
        <f>IF(DAY(DécDim1)=1,IF(AND(YEAR(DécDim1)=AnnéeCalendrier,MONTH(DécDim1)=12),DécDim1,""),IF(AND(YEAR(DécDim1+7)=AnnéeCalendrier,MONTH(DécDim1+7)=12),DécDim1+7,""))</f>
        <v>44171</v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44109</v>
      </c>
      <c r="C36" s="5">
        <f>IF(DAY(OctDim1)=1,IF(AND(YEAR(OctDim1+2)=AnnéeCalendrier,MONTH(OctDim1+2)=10),OctDim1+2,""),IF(AND(YEAR(OctDim1+9)=AnnéeCalendrier,MONTH(OctDim1+9)=10),OctDim1+9,""))</f>
        <v>44110</v>
      </c>
      <c r="D36" s="5">
        <f>IF(DAY(OctDim1)=1,IF(AND(YEAR(OctDim1+3)=AnnéeCalendrier,MONTH(OctDim1+3)=10),OctDim1+3,""),IF(AND(YEAR(OctDim1+10)=AnnéeCalendrier,MONTH(OctDim1+10)=10),OctDim1+10,""))</f>
        <v>44111</v>
      </c>
      <c r="E36" s="5">
        <f>IF(DAY(OctDim1)=1,IF(AND(YEAR(OctDim1+4)=AnnéeCalendrier,MONTH(OctDim1+4)=10),OctDim1+4,""),IF(AND(YEAR(OctDim1+11)=AnnéeCalendrier,MONTH(OctDim1+11)=10),OctDim1+11,""))</f>
        <v>44112</v>
      </c>
      <c r="F36" s="5">
        <f>IF(DAY(OctDim1)=1,IF(AND(YEAR(OctDim1+5)=AnnéeCalendrier,MONTH(OctDim1+5)=10),OctDim1+5,""),IF(AND(YEAR(OctDim1+12)=AnnéeCalendrier,MONTH(OctDim1+12)=10),OctDim1+12,""))</f>
        <v>44113</v>
      </c>
      <c r="G36" s="5">
        <f>IF(DAY(OctDim1)=1,IF(AND(YEAR(OctDim1+6)=AnnéeCalendrier,MONTH(OctDim1+6)=10),OctDim1+6,""),IF(AND(YEAR(OctDim1+13)=AnnéeCalendrier,MONTH(OctDim1+13)=10),OctDim1+13,""))</f>
        <v>44114</v>
      </c>
      <c r="H36" s="7">
        <f>IF(DAY(OctDim1)=1,IF(AND(YEAR(OctDim1+7)=AnnéeCalendrier,MONTH(OctDim1+7)=10),OctDim1+7,""),IF(AND(YEAR(OctDim1+14)=AnnéeCalendrier,MONTH(OctDim1+14)=10),OctDim1+14,""))</f>
        <v>44115</v>
      </c>
      <c r="I36" s="4"/>
      <c r="J36" s="6">
        <f>IF(DAY(NovDim1)=1,IF(AND(YEAR(NovDim1+1)=AnnéeCalendrier,MONTH(NovDim1+1)=11),NovDim1+1,""),IF(AND(YEAR(NovDim1+8)=AnnéeCalendrier,MONTH(NovDim1+8)=11),NovDim1+8,""))</f>
        <v>44137</v>
      </c>
      <c r="K36" s="5">
        <f>IF(DAY(NovDim1)=1,IF(AND(YEAR(NovDim1+2)=AnnéeCalendrier,MONTH(NovDim1+2)=11),NovDim1+2,""),IF(AND(YEAR(NovDim1+9)=AnnéeCalendrier,MONTH(NovDim1+9)=11),NovDim1+9,""))</f>
        <v>44138</v>
      </c>
      <c r="L36" s="5">
        <f>IF(DAY(NovDim1)=1,IF(AND(YEAR(NovDim1+3)=AnnéeCalendrier,MONTH(NovDim1+3)=11),NovDim1+3,""),IF(AND(YEAR(NovDim1+10)=AnnéeCalendrier,MONTH(NovDim1+10)=11),NovDim1+10,""))</f>
        <v>44139</v>
      </c>
      <c r="M36" s="5">
        <f>IF(DAY(NovDim1)=1,IF(AND(YEAR(NovDim1+4)=AnnéeCalendrier,MONTH(NovDim1+4)=11),NovDim1+4,""),IF(AND(YEAR(NovDim1+11)=AnnéeCalendrier,MONTH(NovDim1+11)=11),NovDim1+11,""))</f>
        <v>44140</v>
      </c>
      <c r="N36" s="5">
        <f>IF(DAY(NovDim1)=1,IF(AND(YEAR(NovDim1+5)=AnnéeCalendrier,MONTH(NovDim1+5)=11),NovDim1+5,""),IF(AND(YEAR(NovDim1+12)=AnnéeCalendrier,MONTH(NovDim1+12)=11),NovDim1+12,""))</f>
        <v>44141</v>
      </c>
      <c r="O36" s="5">
        <f>IF(DAY(NovDim1)=1,IF(AND(YEAR(NovDim1+6)=AnnéeCalendrier,MONTH(NovDim1+6)=11),NovDim1+6,""),IF(AND(YEAR(NovDim1+13)=AnnéeCalendrier,MONTH(NovDim1+13)=11),NovDim1+13,""))</f>
        <v>44142</v>
      </c>
      <c r="P36" s="7">
        <f>IF(DAY(NovDim1)=1,IF(AND(YEAR(NovDim1+7)=AnnéeCalendrier,MONTH(NovDim1+7)=11),NovDim1+7,""),IF(AND(YEAR(NovDim1+14)=AnnéeCalendrier,MONTH(NovDim1+14)=11),NovDim1+14,""))</f>
        <v>44143</v>
      </c>
      <c r="R36" s="6">
        <f>IF(DAY(DécDim1)=1,IF(AND(YEAR(DécDim1+1)=AnnéeCalendrier,MONTH(DécDim1+1)=12),DécDim1+1,""),IF(AND(YEAR(DécDim1+8)=AnnéeCalendrier,MONTH(DécDim1+8)=12),DécDim1+8,""))</f>
        <v>44172</v>
      </c>
      <c r="S36" s="5">
        <f>IF(DAY(DécDim1)=1,IF(AND(YEAR(DécDim1+2)=AnnéeCalendrier,MONTH(DécDim1+2)=12),DécDim1+2,""),IF(AND(YEAR(DécDim1+9)=AnnéeCalendrier,MONTH(DécDim1+9)=12),DécDim1+9,""))</f>
        <v>44173</v>
      </c>
      <c r="T36" s="5">
        <f>IF(DAY(DécDim1)=1,IF(AND(YEAR(DécDim1+3)=AnnéeCalendrier,MONTH(DécDim1+3)=12),DécDim1+3,""),IF(AND(YEAR(DécDim1+10)=AnnéeCalendrier,MONTH(DécDim1+10)=12),DécDim1+10,""))</f>
        <v>44174</v>
      </c>
      <c r="U36" s="5">
        <f>IF(DAY(DécDim1)=1,IF(AND(YEAR(DécDim1+4)=AnnéeCalendrier,MONTH(DécDim1+4)=12),DécDim1+4,""),IF(AND(YEAR(DécDim1+11)=AnnéeCalendrier,MONTH(DécDim1+11)=12),DécDim1+11,""))</f>
        <v>44175</v>
      </c>
      <c r="V36" s="5">
        <f>IF(DAY(DécDim1)=1,IF(AND(YEAR(DécDim1+5)=AnnéeCalendrier,MONTH(DécDim1+5)=12),DécDim1+5,""),IF(AND(YEAR(DécDim1+12)=AnnéeCalendrier,MONTH(DécDim1+12)=12),DécDim1+12,""))</f>
        <v>44176</v>
      </c>
      <c r="W36" s="5">
        <f>IF(DAY(DécDim1)=1,IF(AND(YEAR(DécDim1+6)=AnnéeCalendrier,MONTH(DécDim1+6)=12),DécDim1+6,""),IF(AND(YEAR(DécDim1+13)=AnnéeCalendrier,MONTH(DécDim1+13)=12),DécDim1+13,""))</f>
        <v>44177</v>
      </c>
      <c r="X36" s="7">
        <f>IF(DAY(DécDim1)=1,IF(AND(YEAR(DécDim1+7)=AnnéeCalendrier,MONTH(DécDim1+7)=12),DécDim1+7,""),IF(AND(YEAR(DécDim1+14)=AnnéeCalendrier,MONTH(DécDim1+14)=12),DécDim1+14,""))</f>
        <v>44178</v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44116</v>
      </c>
      <c r="C37" s="5">
        <f>IF(DAY(OctDim1)=1,IF(AND(YEAR(OctDim1+9)=AnnéeCalendrier,MONTH(OctDim1+9)=10),OctDim1+9,""),IF(AND(YEAR(OctDim1+16)=AnnéeCalendrier,MONTH(OctDim1+16)=10),OctDim1+16,""))</f>
        <v>44117</v>
      </c>
      <c r="D37" s="5">
        <f>IF(DAY(OctDim1)=1,IF(AND(YEAR(OctDim1+10)=AnnéeCalendrier,MONTH(OctDim1+10)=10),OctDim1+10,""),IF(AND(YEAR(OctDim1+17)=AnnéeCalendrier,MONTH(OctDim1+17)=10),OctDim1+17,""))</f>
        <v>44118</v>
      </c>
      <c r="E37" s="5">
        <f>IF(DAY(OctDim1)=1,IF(AND(YEAR(OctDim1+11)=AnnéeCalendrier,MONTH(OctDim1+11)=10),OctDim1+11,""),IF(AND(YEAR(OctDim1+18)=AnnéeCalendrier,MONTH(OctDim1+18)=10),OctDim1+18,""))</f>
        <v>44119</v>
      </c>
      <c r="F37" s="5">
        <f>IF(DAY(OctDim1)=1,IF(AND(YEAR(OctDim1+12)=AnnéeCalendrier,MONTH(OctDim1+12)=10),OctDim1+12,""),IF(AND(YEAR(OctDim1+19)=AnnéeCalendrier,MONTH(OctDim1+19)=10),OctDim1+19,""))</f>
        <v>44120</v>
      </c>
      <c r="G37" s="5">
        <f>IF(DAY(OctDim1)=1,IF(AND(YEAR(OctDim1+13)=AnnéeCalendrier,MONTH(OctDim1+13)=10),OctDim1+13,""),IF(AND(YEAR(OctDim1+20)=AnnéeCalendrier,MONTH(OctDim1+20)=10),OctDim1+20,""))</f>
        <v>44121</v>
      </c>
      <c r="H37" s="7">
        <f>IF(DAY(OctDim1)=1,IF(AND(YEAR(OctDim1+14)=AnnéeCalendrier,MONTH(OctDim1+14)=10),OctDim1+14,""),IF(AND(YEAR(OctDim1+21)=AnnéeCalendrier,MONTH(OctDim1+21)=10),OctDim1+21,""))</f>
        <v>44122</v>
      </c>
      <c r="I37" s="4"/>
      <c r="J37" s="6">
        <f>IF(DAY(NovDim1)=1,IF(AND(YEAR(NovDim1+8)=AnnéeCalendrier,MONTH(NovDim1+8)=11),NovDim1+8,""),IF(AND(YEAR(NovDim1+15)=AnnéeCalendrier,MONTH(NovDim1+15)=11),NovDim1+15,""))</f>
        <v>44144</v>
      </c>
      <c r="K37" s="5">
        <f>IF(DAY(NovDim1)=1,IF(AND(YEAR(NovDim1+9)=AnnéeCalendrier,MONTH(NovDim1+9)=11),NovDim1+9,""),IF(AND(YEAR(NovDim1+16)=AnnéeCalendrier,MONTH(NovDim1+16)=11),NovDim1+16,""))</f>
        <v>44145</v>
      </c>
      <c r="L37" s="5">
        <f>IF(DAY(NovDim1)=1,IF(AND(YEAR(NovDim1+10)=AnnéeCalendrier,MONTH(NovDim1+10)=11),NovDim1+10,""),IF(AND(YEAR(NovDim1+17)=AnnéeCalendrier,MONTH(NovDim1+17)=11),NovDim1+17,""))</f>
        <v>44146</v>
      </c>
      <c r="M37" s="5">
        <f>IF(DAY(NovDim1)=1,IF(AND(YEAR(NovDim1+11)=AnnéeCalendrier,MONTH(NovDim1+11)=11),NovDim1+11,""),IF(AND(YEAR(NovDim1+18)=AnnéeCalendrier,MONTH(NovDim1+18)=11),NovDim1+18,""))</f>
        <v>44147</v>
      </c>
      <c r="N37" s="5">
        <f>IF(DAY(NovDim1)=1,IF(AND(YEAR(NovDim1+12)=AnnéeCalendrier,MONTH(NovDim1+12)=11),NovDim1+12,""),IF(AND(YEAR(NovDim1+19)=AnnéeCalendrier,MONTH(NovDim1+19)=11),NovDim1+19,""))</f>
        <v>44148</v>
      </c>
      <c r="O37" s="5">
        <f>IF(DAY(NovDim1)=1,IF(AND(YEAR(NovDim1+13)=AnnéeCalendrier,MONTH(NovDim1+13)=11),NovDim1+13,""),IF(AND(YEAR(NovDim1+20)=AnnéeCalendrier,MONTH(NovDim1+20)=11),NovDim1+20,""))</f>
        <v>44149</v>
      </c>
      <c r="P37" s="7">
        <f>IF(DAY(NovDim1)=1,IF(AND(YEAR(NovDim1+14)=AnnéeCalendrier,MONTH(NovDim1+14)=11),NovDim1+14,""),IF(AND(YEAR(NovDim1+21)=AnnéeCalendrier,MONTH(NovDim1+21)=11),NovDim1+21,""))</f>
        <v>44150</v>
      </c>
      <c r="R37" s="6">
        <f>IF(DAY(DécDim1)=1,IF(AND(YEAR(DécDim1+8)=AnnéeCalendrier,MONTH(DécDim1+8)=12),DécDim1+8,""),IF(AND(YEAR(DécDim1+15)=AnnéeCalendrier,MONTH(DécDim1+15)=12),DécDim1+15,""))</f>
        <v>44179</v>
      </c>
      <c r="S37" s="5">
        <f>IF(DAY(DécDim1)=1,IF(AND(YEAR(DécDim1+9)=AnnéeCalendrier,MONTH(DécDim1+9)=12),DécDim1+9,""),IF(AND(YEAR(DécDim1+16)=AnnéeCalendrier,MONTH(DécDim1+16)=12),DécDim1+16,""))</f>
        <v>44180</v>
      </c>
      <c r="T37" s="5">
        <f>IF(DAY(DécDim1)=1,IF(AND(YEAR(DécDim1+10)=AnnéeCalendrier,MONTH(DécDim1+10)=12),DécDim1+10,""),IF(AND(YEAR(DécDim1+17)=AnnéeCalendrier,MONTH(DécDim1+17)=12),DécDim1+17,""))</f>
        <v>44181</v>
      </c>
      <c r="U37" s="5">
        <f>IF(DAY(DécDim1)=1,IF(AND(YEAR(DécDim1+11)=AnnéeCalendrier,MONTH(DécDim1+11)=12),DécDim1+11,""),IF(AND(YEAR(DécDim1+18)=AnnéeCalendrier,MONTH(DécDim1+18)=12),DécDim1+18,""))</f>
        <v>44182</v>
      </c>
      <c r="V37" s="5">
        <f>IF(DAY(DécDim1)=1,IF(AND(YEAR(DécDim1+12)=AnnéeCalendrier,MONTH(DécDim1+12)=12),DécDim1+12,""),IF(AND(YEAR(DécDim1+19)=AnnéeCalendrier,MONTH(DécDim1+19)=12),DécDim1+19,""))</f>
        <v>44183</v>
      </c>
      <c r="W37" s="5">
        <f>IF(DAY(DécDim1)=1,IF(AND(YEAR(DécDim1+13)=AnnéeCalendrier,MONTH(DécDim1+13)=12),DécDim1+13,""),IF(AND(YEAR(DécDim1+20)=AnnéeCalendrier,MONTH(DécDim1+20)=12),DécDim1+20,""))</f>
        <v>44184</v>
      </c>
      <c r="X37" s="7">
        <f>IF(DAY(DécDim1)=1,IF(AND(YEAR(DécDim1+14)=AnnéeCalendrier,MONTH(DécDim1+14)=12),DécDim1+14,""),IF(AND(YEAR(DécDim1+21)=AnnéeCalendrier,MONTH(DécDim1+21)=12),DécDim1+21,""))</f>
        <v>44185</v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44123</v>
      </c>
      <c r="C38" s="5">
        <f>IF(DAY(OctDim1)=1,IF(AND(YEAR(OctDim1+16)=AnnéeCalendrier,MONTH(OctDim1+16)=10),OctDim1+16,""),IF(AND(YEAR(OctDim1+23)=AnnéeCalendrier,MONTH(OctDim1+23)=10),OctDim1+23,""))</f>
        <v>44124</v>
      </c>
      <c r="D38" s="5">
        <f>IF(DAY(OctDim1)=1,IF(AND(YEAR(OctDim1+17)=AnnéeCalendrier,MONTH(OctDim1+17)=10),OctDim1+17,""),IF(AND(YEAR(OctDim1+24)=AnnéeCalendrier,MONTH(OctDim1+24)=10),OctDim1+24,""))</f>
        <v>44125</v>
      </c>
      <c r="E38" s="5">
        <f>IF(DAY(OctDim1)=1,IF(AND(YEAR(OctDim1+18)=AnnéeCalendrier,MONTH(OctDim1+18)=10),OctDim1+18,""),IF(AND(YEAR(OctDim1+25)=AnnéeCalendrier,MONTH(OctDim1+25)=10),OctDim1+25,""))</f>
        <v>44126</v>
      </c>
      <c r="F38" s="5">
        <f>IF(DAY(OctDim1)=1,IF(AND(YEAR(OctDim1+19)=AnnéeCalendrier,MONTH(OctDim1+19)=10),OctDim1+19,""),IF(AND(YEAR(OctDim1+26)=AnnéeCalendrier,MONTH(OctDim1+26)=10),OctDim1+26,""))</f>
        <v>44127</v>
      </c>
      <c r="G38" s="5">
        <f>IF(DAY(OctDim1)=1,IF(AND(YEAR(OctDim1+20)=AnnéeCalendrier,MONTH(OctDim1+20)=10),OctDim1+20,""),IF(AND(YEAR(OctDim1+27)=AnnéeCalendrier,MONTH(OctDim1+27)=10),OctDim1+27,""))</f>
        <v>44128</v>
      </c>
      <c r="H38" s="7">
        <f>IF(DAY(OctDim1)=1,IF(AND(YEAR(OctDim1+21)=AnnéeCalendrier,MONTH(OctDim1+21)=10),OctDim1+21,""),IF(AND(YEAR(OctDim1+28)=AnnéeCalendrier,MONTH(OctDim1+28)=10),OctDim1+28,""))</f>
        <v>44129</v>
      </c>
      <c r="I38" s="4"/>
      <c r="J38" s="6">
        <f>IF(DAY(NovDim1)=1,IF(AND(YEAR(NovDim1+15)=AnnéeCalendrier,MONTH(NovDim1+15)=11),NovDim1+15,""),IF(AND(YEAR(NovDim1+22)=AnnéeCalendrier,MONTH(NovDim1+22)=11),NovDim1+22,""))</f>
        <v>44151</v>
      </c>
      <c r="K38" s="5">
        <f>IF(DAY(NovDim1)=1,IF(AND(YEAR(NovDim1+16)=AnnéeCalendrier,MONTH(NovDim1+16)=11),NovDim1+16,""),IF(AND(YEAR(NovDim1+23)=AnnéeCalendrier,MONTH(NovDim1+23)=11),NovDim1+23,""))</f>
        <v>44152</v>
      </c>
      <c r="L38" s="5">
        <f>IF(DAY(NovDim1)=1,IF(AND(YEAR(NovDim1+17)=AnnéeCalendrier,MONTH(NovDim1+17)=11),NovDim1+17,""),IF(AND(YEAR(NovDim1+24)=AnnéeCalendrier,MONTH(NovDim1+24)=11),NovDim1+24,""))</f>
        <v>44153</v>
      </c>
      <c r="M38" s="5">
        <f>IF(DAY(NovDim1)=1,IF(AND(YEAR(NovDim1+18)=AnnéeCalendrier,MONTH(NovDim1+18)=11),NovDim1+18,""),IF(AND(YEAR(NovDim1+25)=AnnéeCalendrier,MONTH(NovDim1+25)=11),NovDim1+25,""))</f>
        <v>44154</v>
      </c>
      <c r="N38" s="5">
        <f>IF(DAY(NovDim1)=1,IF(AND(YEAR(NovDim1+19)=AnnéeCalendrier,MONTH(NovDim1+19)=11),NovDim1+19,""),IF(AND(YEAR(NovDim1+26)=AnnéeCalendrier,MONTH(NovDim1+26)=11),NovDim1+26,""))</f>
        <v>44155</v>
      </c>
      <c r="O38" s="5">
        <f>IF(DAY(NovDim1)=1,IF(AND(YEAR(NovDim1+20)=AnnéeCalendrier,MONTH(NovDim1+20)=11),NovDim1+20,""),IF(AND(YEAR(NovDim1+27)=AnnéeCalendrier,MONTH(NovDim1+27)=11),NovDim1+27,""))</f>
        <v>44156</v>
      </c>
      <c r="P38" s="7">
        <f>IF(DAY(NovDim1)=1,IF(AND(YEAR(NovDim1+21)=AnnéeCalendrier,MONTH(NovDim1+21)=11),NovDim1+21,""),IF(AND(YEAR(NovDim1+28)=AnnéeCalendrier,MONTH(NovDim1+28)=11),NovDim1+28,""))</f>
        <v>44157</v>
      </c>
      <c r="R38" s="6">
        <f>IF(DAY(DécDim1)=1,IF(AND(YEAR(DécDim1+15)=AnnéeCalendrier,MONTH(DécDim1+15)=12),DécDim1+15,""),IF(AND(YEAR(DécDim1+22)=AnnéeCalendrier,MONTH(DécDim1+22)=12),DécDim1+22,""))</f>
        <v>44186</v>
      </c>
      <c r="S38" s="5">
        <f>IF(DAY(DécDim1)=1,IF(AND(YEAR(DécDim1+16)=AnnéeCalendrier,MONTH(DécDim1+16)=12),DécDim1+16,""),IF(AND(YEAR(DécDim1+23)=AnnéeCalendrier,MONTH(DécDim1+23)=12),DécDim1+23,""))</f>
        <v>44187</v>
      </c>
      <c r="T38" s="5">
        <f>IF(DAY(DécDim1)=1,IF(AND(YEAR(DécDim1+17)=AnnéeCalendrier,MONTH(DécDim1+17)=12),DécDim1+17,""),IF(AND(YEAR(DécDim1+24)=AnnéeCalendrier,MONTH(DécDim1+24)=12),DécDim1+24,""))</f>
        <v>44188</v>
      </c>
      <c r="U38" s="5">
        <f>IF(DAY(DécDim1)=1,IF(AND(YEAR(DécDim1+18)=AnnéeCalendrier,MONTH(DécDim1+18)=12),DécDim1+18,""),IF(AND(YEAR(DécDim1+25)=AnnéeCalendrier,MONTH(DécDim1+25)=12),DécDim1+25,""))</f>
        <v>44189</v>
      </c>
      <c r="V38" s="5">
        <f>IF(DAY(DécDim1)=1,IF(AND(YEAR(DécDim1+19)=AnnéeCalendrier,MONTH(DécDim1+19)=12),DécDim1+19,""),IF(AND(YEAR(DécDim1+26)=AnnéeCalendrier,MONTH(DécDim1+26)=12),DécDim1+26,""))</f>
        <v>44190</v>
      </c>
      <c r="W38" s="5">
        <f>IF(DAY(DécDim1)=1,IF(AND(YEAR(DécDim1+20)=AnnéeCalendrier,MONTH(DécDim1+20)=12),DécDim1+20,""),IF(AND(YEAR(DécDim1+27)=AnnéeCalendrier,MONTH(DécDim1+27)=12),DécDim1+27,""))</f>
        <v>44191</v>
      </c>
      <c r="X38" s="7">
        <f>IF(DAY(DécDim1)=1,IF(AND(YEAR(DécDim1+21)=AnnéeCalendrier,MONTH(DécDim1+21)=12),DécDim1+21,""),IF(AND(YEAR(DécDim1+28)=AnnéeCalendrier,MONTH(DécDim1+28)=12),DécDim1+28,""))</f>
        <v>44192</v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44130</v>
      </c>
      <c r="C39" s="5">
        <f>IF(DAY(OctDim1)=1,IF(AND(YEAR(OctDim1+23)=AnnéeCalendrier,MONTH(OctDim1+23)=10),OctDim1+23,""),IF(AND(YEAR(OctDim1+30)=AnnéeCalendrier,MONTH(OctDim1+30)=10),OctDim1+30,""))</f>
        <v>44131</v>
      </c>
      <c r="D39" s="5">
        <f>IF(DAY(OctDim1)=1,IF(AND(YEAR(OctDim1+24)=AnnéeCalendrier,MONTH(OctDim1+24)=10),OctDim1+24,""),IF(AND(YEAR(OctDim1+31)=AnnéeCalendrier,MONTH(OctDim1+31)=10),OctDim1+31,""))</f>
        <v>44132</v>
      </c>
      <c r="E39" s="5">
        <f>IF(DAY(OctDim1)=1,IF(AND(YEAR(OctDim1+25)=AnnéeCalendrier,MONTH(OctDim1+25)=10),OctDim1+25,""),IF(AND(YEAR(OctDim1+32)=AnnéeCalendrier,MONTH(OctDim1+32)=10),OctDim1+32,""))</f>
        <v>44133</v>
      </c>
      <c r="F39" s="5">
        <f>IF(DAY(OctDim1)=1,IF(AND(YEAR(OctDim1+26)=AnnéeCalendrier,MONTH(OctDim1+26)=10),OctDim1+26,""),IF(AND(YEAR(OctDim1+33)=AnnéeCalendrier,MONTH(OctDim1+33)=10),OctDim1+33,""))</f>
        <v>44134</v>
      </c>
      <c r="G39" s="5">
        <f>IF(DAY(OctDim1)=1,IF(AND(YEAR(OctDim1+27)=AnnéeCalendrier,MONTH(OctDim1+27)=10),OctDim1+27,""),IF(AND(YEAR(OctDim1+34)=AnnéeCalendrier,MONTH(OctDim1+34)=10),OctDim1+34,""))</f>
        <v>44135</v>
      </c>
      <c r="H39" s="7" t="str">
        <f>IF(DAY(OctDim1)=1,IF(AND(YEAR(OctDim1+28)=AnnéeCalendrier,MONTH(OctDim1+28)=10),OctDim1+28,""),IF(AND(YEAR(OctDim1+35)=AnnéeCalendrier,MONTH(OctDim1+35)=10),OctDim1+35,""))</f>
        <v/>
      </c>
      <c r="I39" s="4"/>
      <c r="J39" s="6">
        <f>IF(DAY(NovDim1)=1,IF(AND(YEAR(NovDim1+22)=AnnéeCalendrier,MONTH(NovDim1+22)=11),NovDim1+22,""),IF(AND(YEAR(NovDim1+29)=AnnéeCalendrier,MONTH(NovDim1+29)=11),NovDim1+29,""))</f>
        <v>44158</v>
      </c>
      <c r="K39" s="5">
        <f>IF(DAY(NovDim1)=1,IF(AND(YEAR(NovDim1+23)=AnnéeCalendrier,MONTH(NovDim1+23)=11),NovDim1+23,""),IF(AND(YEAR(NovDim1+30)=AnnéeCalendrier,MONTH(NovDim1+30)=11),NovDim1+30,""))</f>
        <v>44159</v>
      </c>
      <c r="L39" s="5">
        <f>IF(DAY(NovDim1)=1,IF(AND(YEAR(NovDim1+24)=AnnéeCalendrier,MONTH(NovDim1+24)=11),NovDim1+24,""),IF(AND(YEAR(NovDim1+31)=AnnéeCalendrier,MONTH(NovDim1+31)=11),NovDim1+31,""))</f>
        <v>44160</v>
      </c>
      <c r="M39" s="5">
        <f>IF(DAY(NovDim1)=1,IF(AND(YEAR(NovDim1+25)=AnnéeCalendrier,MONTH(NovDim1+25)=11),NovDim1+25,""),IF(AND(YEAR(NovDim1+32)=AnnéeCalendrier,MONTH(NovDim1+32)=11),NovDim1+32,""))</f>
        <v>44161</v>
      </c>
      <c r="N39" s="5">
        <f>IF(DAY(NovDim1)=1,IF(AND(YEAR(NovDim1+26)=AnnéeCalendrier,MONTH(NovDim1+26)=11),NovDim1+26,""),IF(AND(YEAR(NovDim1+33)=AnnéeCalendrier,MONTH(NovDim1+33)=11),NovDim1+33,""))</f>
        <v>44162</v>
      </c>
      <c r="O39" s="5">
        <f>IF(DAY(NovDim1)=1,IF(AND(YEAR(NovDim1+27)=AnnéeCalendrier,MONTH(NovDim1+27)=11),NovDim1+27,""),IF(AND(YEAR(NovDim1+34)=AnnéeCalendrier,MONTH(NovDim1+34)=11),NovDim1+34,""))</f>
        <v>44163</v>
      </c>
      <c r="P39" s="7">
        <f>IF(DAY(NovDim1)=1,IF(AND(YEAR(NovDim1+28)=AnnéeCalendrier,MONTH(NovDim1+28)=11),NovDim1+28,""),IF(AND(YEAR(NovDim1+35)=AnnéeCalendrier,MONTH(NovDim1+35)=11),NovDim1+35,""))</f>
        <v>44164</v>
      </c>
      <c r="R39" s="6">
        <f>IF(DAY(DécDim1)=1,IF(AND(YEAR(DécDim1+22)=AnnéeCalendrier,MONTH(DécDim1+22)=12),DécDim1+22,""),IF(AND(YEAR(DécDim1+29)=AnnéeCalendrier,MONTH(DécDim1+29)=12),DécDim1+29,""))</f>
        <v>44193</v>
      </c>
      <c r="S39" s="5">
        <f>IF(DAY(DécDim1)=1,IF(AND(YEAR(DécDim1+23)=AnnéeCalendrier,MONTH(DécDim1+23)=12),DécDim1+23,""),IF(AND(YEAR(DécDim1+30)=AnnéeCalendrier,MONTH(DécDim1+30)=12),DécDim1+30,""))</f>
        <v>44194</v>
      </c>
      <c r="T39" s="5">
        <f>IF(DAY(DécDim1)=1,IF(AND(YEAR(DécDim1+24)=AnnéeCalendrier,MONTH(DécDim1+24)=12),DécDim1+24,""),IF(AND(YEAR(DécDim1+31)=AnnéeCalendrier,MONTH(DécDim1+31)=12),DécDim1+31,""))</f>
        <v>44195</v>
      </c>
      <c r="U39" s="5">
        <f>IF(DAY(DécDim1)=1,IF(AND(YEAR(DécDim1+25)=AnnéeCalendrier,MONTH(DécDim1+25)=12),DécDim1+25,""),IF(AND(YEAR(DécDim1+32)=AnnéeCalendrier,MONTH(DécDim1+32)=12),DécDim1+32,""))</f>
        <v>44196</v>
      </c>
      <c r="V39" s="5" t="str">
        <f>IF(DAY(DécDim1)=1,IF(AND(YEAR(DécDim1+26)=AnnéeCalendrier,MONTH(DécDim1+26)=12),DécDim1+26,""),IF(AND(YEAR(DécDim1+33)=AnnéeCalendrier,MONTH(DécDim1+33)=12),DécDim1+33,""))</f>
        <v/>
      </c>
      <c r="W39" s="5" t="str">
        <f>IF(DAY(DécDim1)=1,IF(AND(YEAR(DécDim1+27)=AnnéeCalendrier,MONTH(DécDim1+27)=12),DécDim1+27,""),IF(AND(YEAR(DécDim1+34)=AnnéeCalendrier,MONTH(DécDim1+34)=12),DécDim1+34,""))</f>
        <v/>
      </c>
      <c r="X39" s="7" t="str">
        <f>IF(DAY(DécDim1)=1,IF(AND(YEAR(DécDim1+28)=AnnéeCalendrier,MONTH(DécDim1+28)=12),DécDim1+28,""),IF(AND(YEAR(DécDim1+35)=AnnéeCalendrier,MONTH(DécDim1+35)=12),DécDim1+35,""))</f>
        <v/>
      </c>
    </row>
    <row r="40" spans="1:24" ht="36" customHeight="1" x14ac:dyDescent="0.25">
      <c r="B40" s="8" t="str">
        <f>IF(DAY(OctDim1)=1,IF(AND(YEAR(OctDim1+29)=AnnéeCalendrier,MONTH(OctDim1+29)=10),OctDim1+29,""),IF(AND(YEAR(OctDim1+36)=AnnéeCalendrier,MONTH(OctDim1+36)=10),OctDim1+36,""))</f>
        <v/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>
        <f>IF(DAY(NovDim1)=1,IF(AND(YEAR(NovDim1+29)=AnnéeCalendrier,MONTH(NovDim1+29)=11),NovDim1+29,""),IF(AND(YEAR(NovDim1+36)=AnnéeCalendrier,MONTH(NovDim1+36)=11),NovDim1+36,""))</f>
        <v>44165</v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 t="str">
        <f>IF(DAY(DécDim1)=1,IF(AND(YEAR(DécDim1+29)=AnnéeCalendrier,MONTH(DécDim1+29)=12),DécDim1+29,""),IF(AND(YEAR(DécDim1+36)=AnnéeCalendrier,MONTH(DécDim1+36)=12),DécDim1+36,""))</f>
        <v/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24:H24"/>
    <mergeCell ref="J24:P24"/>
    <mergeCell ref="R24:X24"/>
    <mergeCell ref="B33:H33"/>
    <mergeCell ref="J33:P33"/>
    <mergeCell ref="R33:X33"/>
    <mergeCell ref="B3:F3"/>
    <mergeCell ref="B6:H6"/>
    <mergeCell ref="J6:P6"/>
    <mergeCell ref="R6:X6"/>
    <mergeCell ref="B15:H15"/>
    <mergeCell ref="J15:P15"/>
    <mergeCell ref="R15:X15"/>
  </mergeCells>
  <conditionalFormatting sqref="B8:H13">
    <cfRule type="notContainsBlanks" dxfId="131" priority="1">
      <formula>LEN(TRIM(B8))&gt;0</formula>
    </cfRule>
  </conditionalFormatting>
  <conditionalFormatting sqref="B17:H22">
    <cfRule type="notContainsBlanks" dxfId="130" priority="4">
      <formula>LEN(TRIM(B17))&gt;0</formula>
    </cfRule>
  </conditionalFormatting>
  <conditionalFormatting sqref="B26:H31">
    <cfRule type="notContainsBlanks" dxfId="129" priority="7">
      <formula>LEN(TRIM(B26))&gt;0</formula>
    </cfRule>
  </conditionalFormatting>
  <conditionalFormatting sqref="B35:H40">
    <cfRule type="notContainsBlanks" dxfId="128" priority="10">
      <formula>LEN(TRIM(B35))&gt;0</formula>
    </cfRule>
  </conditionalFormatting>
  <conditionalFormatting sqref="J8:P13">
    <cfRule type="notContainsBlanks" dxfId="127" priority="2">
      <formula>LEN(TRIM(J8))&gt;0</formula>
    </cfRule>
  </conditionalFormatting>
  <conditionalFormatting sqref="J17:P22">
    <cfRule type="notContainsBlanks" dxfId="126" priority="5">
      <formula>LEN(TRIM(J17))&gt;0</formula>
    </cfRule>
  </conditionalFormatting>
  <conditionalFormatting sqref="J26:P31">
    <cfRule type="notContainsBlanks" dxfId="125" priority="8">
      <formula>LEN(TRIM(J26))&gt;0</formula>
    </cfRule>
  </conditionalFormatting>
  <conditionalFormatting sqref="J35:P40">
    <cfRule type="notContainsBlanks" dxfId="124" priority="11">
      <formula>LEN(TRIM(J35))&gt;0</formula>
    </cfRule>
  </conditionalFormatting>
  <conditionalFormatting sqref="R8:X13">
    <cfRule type="notContainsBlanks" dxfId="123" priority="3">
      <formula>LEN(TRIM(R8))&gt;0</formula>
    </cfRule>
  </conditionalFormatting>
  <conditionalFormatting sqref="R17:X22">
    <cfRule type="notContainsBlanks" dxfId="122" priority="6">
      <formula>LEN(TRIM(R17))&gt;0</formula>
    </cfRule>
  </conditionalFormatting>
  <conditionalFormatting sqref="R26:X31">
    <cfRule type="notContainsBlanks" dxfId="121" priority="9">
      <formula>LEN(TRIM(R26))&gt;0</formula>
    </cfRule>
  </conditionalFormatting>
  <conditionalFormatting sqref="R35:X40">
    <cfRule type="notContainsBlanks" dxfId="120" priority="12">
      <formula>LEN(TRIM(R35))&gt;0</formula>
    </cfRule>
  </conditionalFormatting>
  <dataValidations count="2">
    <dataValidation type="list" allowBlank="1" showInputMessage="1" showErrorMessage="1" prompt="Sélectionnez une année" sqref="B3:F3" xr:uid="{00000000-0002-0000-03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3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wsTCalendar5">
    <pageSetUpPr autoPageBreaks="0" fitToPage="1"/>
  </sheetPr>
  <dimension ref="A1:AC40"/>
  <sheetViews>
    <sheetView showGridLines="0" zoomScaleNormal="100" workbookViewId="0">
      <selection activeCell="B4" sqref="B4"/>
    </sheetView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4">
        <v>2021</v>
      </c>
      <c r="C3" s="34"/>
      <c r="D3" s="34"/>
      <c r="E3" s="34"/>
      <c r="F3" s="34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35" t="s">
        <v>1</v>
      </c>
      <c r="C6" s="35"/>
      <c r="D6" s="35"/>
      <c r="E6" s="35"/>
      <c r="F6" s="35"/>
      <c r="G6" s="35"/>
      <c r="H6" s="35"/>
      <c r="J6" s="35" t="s">
        <v>12</v>
      </c>
      <c r="K6" s="35"/>
      <c r="L6" s="35"/>
      <c r="M6" s="35"/>
      <c r="N6" s="35"/>
      <c r="O6" s="35"/>
      <c r="P6" s="35"/>
      <c r="R6" s="35" t="s">
        <v>16</v>
      </c>
      <c r="S6" s="35"/>
      <c r="T6" s="35"/>
      <c r="U6" s="35"/>
      <c r="V6" s="35"/>
      <c r="W6" s="35"/>
      <c r="X6" s="35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 t="str">
        <f>IF(DAY(JanDim1)=1,"",IF(AND(YEAR(JanDim1+2)=AnnéeCalendrier,MONTH(JanDim1+2)=1),JanDim1+2,""))</f>
        <v/>
      </c>
      <c r="D8" s="5" t="str">
        <f>IF(DAY(JanDim1)=1,"",IF(AND(YEAR(JanDim1+3)=AnnéeCalendrier,MONTH(JanDim1+3)=1),JanDim1+3,""))</f>
        <v/>
      </c>
      <c r="E8" s="5" t="str">
        <f>IF(DAY(JanDim1)=1,"",IF(AND(YEAR(JanDim1+4)=AnnéeCalendrier,MONTH(JanDim1+4)=1),JanDim1+4,""))</f>
        <v/>
      </c>
      <c r="F8" s="5">
        <f>IF(DAY(JanDim1)=1,"",IF(AND(YEAR(JanDim1+5)=AnnéeCalendrier,MONTH(JanDim1+5)=1),JanDim1+5,""))</f>
        <v>44197</v>
      </c>
      <c r="G8" s="5">
        <f>IF(DAY(JanDim1)=1,"",IF(AND(YEAR(JanDim1+6)=AnnéeCalendrier,MONTH(JanDim1+6)=1),JanDim1+6,""))</f>
        <v>44198</v>
      </c>
      <c r="H8" s="5">
        <f>IF(DAY(JanDim1)=1,IF(AND(YEAR(JanDim1)=AnnéeCalendrier,MONTH(JanDim1)=1),JanDim1,""),IF(AND(YEAR(JanDim1+7)=AnnéeCalendrier,MONTH(JanDim1+7)=1),JanDim1+7,""))</f>
        <v>44199</v>
      </c>
      <c r="I8" s="4"/>
      <c r="J8" s="5">
        <f>IF(DAY(FévDim1)=1,"",IF(AND(YEAR(FévDim1+1)=AnnéeCalendrier,MONTH(FévDim1+1)=2),FévDim1+1,""))</f>
        <v>44228</v>
      </c>
      <c r="K8" s="5">
        <f>IF(DAY(FévDim1)=1,"",IF(AND(YEAR(FévDim1+2)=AnnéeCalendrier,MONTH(FévDim1+2)=2),FévDim1+2,""))</f>
        <v>44229</v>
      </c>
      <c r="L8" s="5">
        <f>IF(DAY(FévDim1)=1,"",IF(AND(YEAR(FévDim1+3)=AnnéeCalendrier,MONTH(FévDim1+3)=2),FévDim1+3,""))</f>
        <v>44230</v>
      </c>
      <c r="M8" s="5">
        <f>IF(DAY(FévDim1)=1,"",IF(AND(YEAR(FévDim1+4)=AnnéeCalendrier,MONTH(FévDim1+4)=2),FévDim1+4,""))</f>
        <v>44231</v>
      </c>
      <c r="N8" s="5">
        <f>IF(DAY(FévDim1)=1,"",IF(AND(YEAR(FévDim1+5)=AnnéeCalendrier,MONTH(FévDim1+5)=2),FévDim1+5,""))</f>
        <v>44232</v>
      </c>
      <c r="O8" s="5">
        <f>IF(DAY(FévDim1)=1,"",IF(AND(YEAR(FévDim1+6)=AnnéeCalendrier,MONTH(FévDim1+6)=2),FévDim1+6,""))</f>
        <v>44233</v>
      </c>
      <c r="P8" s="5">
        <f>IF(DAY(FévDim1)=1,IF(AND(YEAR(FévDim1)=AnnéeCalendrier,MONTH(FévDim1)=2),FévDim1,""),IF(AND(YEAR(FévDim1+7)=AnnéeCalendrier,MONTH(FévDim1+7)=2),FévDim1+7,""))</f>
        <v>44234</v>
      </c>
      <c r="Q8" s="4"/>
      <c r="R8" s="5">
        <f>IF(DAY(MarDim1)=1,"",IF(AND(YEAR(MarDim1+1)=AnnéeCalendrier,MONTH(MarDim1+1)=3),MarDim1+1,""))</f>
        <v>44256</v>
      </c>
      <c r="S8" s="5">
        <f>IF(DAY(MarDim1)=1,"",IF(AND(YEAR(MarDim1+2)=AnnéeCalendrier,MONTH(MarDim1+2)=3),MarDim1+2,""))</f>
        <v>44257</v>
      </c>
      <c r="T8" s="5">
        <f>IF(DAY(MarDim1)=1,"",IF(AND(YEAR(MarDim1+3)=AnnéeCalendrier,MONTH(MarDim1+3)=3),MarDim1+3,""))</f>
        <v>44258</v>
      </c>
      <c r="U8" s="5">
        <f>IF(DAY(MarDim1)=1,"",IF(AND(YEAR(MarDim1+4)=AnnéeCalendrier,MONTH(MarDim1+4)=3),MarDim1+4,""))</f>
        <v>44259</v>
      </c>
      <c r="V8" s="5">
        <f>IF(DAY(MarDim1)=1,"",IF(AND(YEAR(MarDim1+5)=AnnéeCalendrier,MONTH(MarDim1+5)=3),MarDim1+5,""))</f>
        <v>44260</v>
      </c>
      <c r="W8" s="5">
        <f>IF(DAY(MarDim1)=1,"",IF(AND(YEAR(MarDim1+6)=AnnéeCalendrier,MONTH(MarDim1+6)=3),MarDim1+6,""))</f>
        <v>44261</v>
      </c>
      <c r="X8" s="5">
        <f>IF(DAY(MarDim1)=1,IF(AND(YEAR(MarDim1)=AnnéeCalendrier,MONTH(MarDim1)=3),MarDim1,""),IF(AND(YEAR(MarDim1+7)=AnnéeCalendrier,MONTH(MarDim1+7)=3),MarDim1+7,""))</f>
        <v>44262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44200</v>
      </c>
      <c r="C9" s="5">
        <f>IF(DAY(JanDim1)=1,IF(AND(YEAR(JanDim1+2)=AnnéeCalendrier,MONTH(JanDim1+2)=1),JanDim1+2,""),IF(AND(YEAR(JanDim1+9)=AnnéeCalendrier,MONTH(JanDim1+9)=1),JanDim1+9,""))</f>
        <v>44201</v>
      </c>
      <c r="D9" s="5">
        <f>IF(DAY(JanDim1)=1,IF(AND(YEAR(JanDim1+3)=AnnéeCalendrier,MONTH(JanDim1+3)=1),JanDim1+3,""),IF(AND(YEAR(JanDim1+10)=AnnéeCalendrier,MONTH(JanDim1+10)=1),JanDim1+10,""))</f>
        <v>44202</v>
      </c>
      <c r="E9" s="5">
        <f>IF(DAY(JanDim1)=1,IF(AND(YEAR(JanDim1+4)=AnnéeCalendrier,MONTH(JanDim1+4)=1),JanDim1+4,""),IF(AND(YEAR(JanDim1+11)=AnnéeCalendrier,MONTH(JanDim1+11)=1),JanDim1+11,""))</f>
        <v>44203</v>
      </c>
      <c r="F9" s="5">
        <f>IF(DAY(JanDim1)=1,IF(AND(YEAR(JanDim1+5)=AnnéeCalendrier,MONTH(JanDim1+5)=1),JanDim1+5,""),IF(AND(YEAR(JanDim1+12)=AnnéeCalendrier,MONTH(JanDim1+12)=1),JanDim1+12,""))</f>
        <v>44204</v>
      </c>
      <c r="G9" s="5">
        <f>IF(DAY(JanDim1)=1,IF(AND(YEAR(JanDim1+6)=AnnéeCalendrier,MONTH(JanDim1+6)=1),JanDim1+6,""),IF(AND(YEAR(JanDim1+13)=AnnéeCalendrier,MONTH(JanDim1+13)=1),JanDim1+13,""))</f>
        <v>44205</v>
      </c>
      <c r="H9" s="5">
        <f>IF(DAY(JanDim1)=1,IF(AND(YEAR(JanDim1+7)=AnnéeCalendrier,MONTH(JanDim1+7)=1),JanDim1+7,""),IF(AND(YEAR(JanDim1+14)=AnnéeCalendrier,MONTH(JanDim1+14)=1),JanDim1+14,""))</f>
        <v>44206</v>
      </c>
      <c r="I9" s="4"/>
      <c r="J9" s="5">
        <f>IF(DAY(FévDim1)=1,IF(AND(YEAR(FévDim1+1)=AnnéeCalendrier,MONTH(FévDim1+1)=2),FévDim1+1,""),IF(AND(YEAR(FévDim1+8)=AnnéeCalendrier,MONTH(FévDim1+8)=2),FévDim1+8,""))</f>
        <v>44235</v>
      </c>
      <c r="K9" s="5">
        <f>IF(DAY(FévDim1)=1,IF(AND(YEAR(FévDim1+2)=AnnéeCalendrier,MONTH(FévDim1+2)=2),FévDim1+2,""),IF(AND(YEAR(FévDim1+9)=AnnéeCalendrier,MONTH(FévDim1+9)=2),FévDim1+9,""))</f>
        <v>44236</v>
      </c>
      <c r="L9" s="5">
        <f>IF(DAY(FévDim1)=1,IF(AND(YEAR(FévDim1+3)=AnnéeCalendrier,MONTH(FévDim1+3)=2),FévDim1+3,""),IF(AND(YEAR(FévDim1+10)=AnnéeCalendrier,MONTH(FévDim1+10)=2),FévDim1+10,""))</f>
        <v>44237</v>
      </c>
      <c r="M9" s="5">
        <f>IF(DAY(FévDim1)=1,IF(AND(YEAR(FévDim1+4)=AnnéeCalendrier,MONTH(FévDim1+4)=2),FévDim1+4,""),IF(AND(YEAR(FévDim1+11)=AnnéeCalendrier,MONTH(FévDim1+11)=2),FévDim1+11,""))</f>
        <v>44238</v>
      </c>
      <c r="N9" s="5">
        <f>IF(DAY(FévDim1)=1,IF(AND(YEAR(FévDim1+5)=AnnéeCalendrier,MONTH(FévDim1+5)=2),FévDim1+5,""),IF(AND(YEAR(FévDim1+12)=AnnéeCalendrier,MONTH(FévDim1+12)=2),FévDim1+12,""))</f>
        <v>44239</v>
      </c>
      <c r="O9" s="5">
        <f>IF(DAY(FévDim1)=1,IF(AND(YEAR(FévDim1+6)=AnnéeCalendrier,MONTH(FévDim1+6)=2),FévDim1+6,""),IF(AND(YEAR(FévDim1+13)=AnnéeCalendrier,MONTH(FévDim1+13)=2),FévDim1+13,""))</f>
        <v>44240</v>
      </c>
      <c r="P9" s="5">
        <f>IF(DAY(FévDim1)=1,IF(AND(YEAR(FévDim1+7)=AnnéeCalendrier,MONTH(FévDim1+7)=2),FévDim1+7,""),IF(AND(YEAR(FévDim1+14)=AnnéeCalendrier,MONTH(FévDim1+14)=2),FévDim1+14,""))</f>
        <v>44241</v>
      </c>
      <c r="Q9" s="4"/>
      <c r="R9" s="5">
        <f>IF(DAY(MarDim1)=1,IF(AND(YEAR(MarDim1+1)=AnnéeCalendrier,MONTH(MarDim1+1)=3),MarDim1+1,""),IF(AND(YEAR(MarDim1+8)=AnnéeCalendrier,MONTH(MarDim1+8)=3),MarDim1+8,""))</f>
        <v>44263</v>
      </c>
      <c r="S9" s="5">
        <f>IF(DAY(MarDim1)=1,IF(AND(YEAR(MarDim1+2)=AnnéeCalendrier,MONTH(MarDim1+2)=3),MarDim1+2,""),IF(AND(YEAR(MarDim1+9)=AnnéeCalendrier,MONTH(MarDim1+9)=3),MarDim1+9,""))</f>
        <v>44264</v>
      </c>
      <c r="T9" s="5">
        <f>IF(DAY(MarDim1)=1,IF(AND(YEAR(MarDim1+3)=AnnéeCalendrier,MONTH(MarDim1+3)=3),MarDim1+3,""),IF(AND(YEAR(MarDim1+10)=AnnéeCalendrier,MONTH(MarDim1+10)=3),MarDim1+10,""))</f>
        <v>44265</v>
      </c>
      <c r="U9" s="5">
        <f>IF(DAY(MarDim1)=1,IF(AND(YEAR(MarDim1+4)=AnnéeCalendrier,MONTH(MarDim1+4)=3),MarDim1+4,""),IF(AND(YEAR(MarDim1+11)=AnnéeCalendrier,MONTH(MarDim1+11)=3),MarDim1+11,""))</f>
        <v>44266</v>
      </c>
      <c r="V9" s="5">
        <f>IF(DAY(MarDim1)=1,IF(AND(YEAR(MarDim1+5)=AnnéeCalendrier,MONTH(MarDim1+5)=3),MarDim1+5,""),IF(AND(YEAR(MarDim1+12)=AnnéeCalendrier,MONTH(MarDim1+12)=3),MarDim1+12,""))</f>
        <v>44267</v>
      </c>
      <c r="W9" s="5">
        <f>IF(DAY(MarDim1)=1,IF(AND(YEAR(MarDim1+6)=AnnéeCalendrier,MONTH(MarDim1+6)=3),MarDim1+6,""),IF(AND(YEAR(MarDim1+13)=AnnéeCalendrier,MONTH(MarDim1+13)=3),MarDim1+13,""))</f>
        <v>44268</v>
      </c>
      <c r="X9" s="5">
        <f>IF(DAY(MarDim1)=1,IF(AND(YEAR(MarDim1+7)=AnnéeCalendrier,MONTH(MarDim1+7)=3),MarDim1+7,""),IF(AND(YEAR(MarDim1+14)=AnnéeCalendrier,MONTH(MarDim1+14)=3),MarDim1+14,""))</f>
        <v>44269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44207</v>
      </c>
      <c r="C10" s="5">
        <f>IF(DAY(JanDim1)=1,IF(AND(YEAR(JanDim1+9)=AnnéeCalendrier,MONTH(JanDim1+9)=1),JanDim1+9,""),IF(AND(YEAR(JanDim1+16)=AnnéeCalendrier,MONTH(JanDim1+16)=1),JanDim1+16,""))</f>
        <v>44208</v>
      </c>
      <c r="D10" s="5">
        <f>IF(DAY(JanDim1)=1,IF(AND(YEAR(JanDim1+10)=AnnéeCalendrier,MONTH(JanDim1+10)=1),JanDim1+10,""),IF(AND(YEAR(JanDim1+17)=AnnéeCalendrier,MONTH(JanDim1+17)=1),JanDim1+17,""))</f>
        <v>44209</v>
      </c>
      <c r="E10" s="5">
        <f>IF(DAY(JanDim1)=1,IF(AND(YEAR(JanDim1+11)=AnnéeCalendrier,MONTH(JanDim1+11)=1),JanDim1+11,""),IF(AND(YEAR(JanDim1+18)=AnnéeCalendrier,MONTH(JanDim1+18)=1),JanDim1+18,""))</f>
        <v>44210</v>
      </c>
      <c r="F10" s="5">
        <f>IF(DAY(JanDim1)=1,IF(AND(YEAR(JanDim1+12)=AnnéeCalendrier,MONTH(JanDim1+12)=1),JanDim1+12,""),IF(AND(YEAR(JanDim1+19)=AnnéeCalendrier,MONTH(JanDim1+19)=1),JanDim1+19,""))</f>
        <v>44211</v>
      </c>
      <c r="G10" s="5">
        <f>IF(DAY(JanDim1)=1,IF(AND(YEAR(JanDim1+13)=AnnéeCalendrier,MONTH(JanDim1+13)=1),JanDim1+13,""),IF(AND(YEAR(JanDim1+20)=AnnéeCalendrier,MONTH(JanDim1+20)=1),JanDim1+20,""))</f>
        <v>44212</v>
      </c>
      <c r="H10" s="5">
        <f>IF(DAY(JanDim1)=1,IF(AND(YEAR(JanDim1+14)=AnnéeCalendrier,MONTH(JanDim1+14)=1),JanDim1+14,""),IF(AND(YEAR(JanDim1+21)=AnnéeCalendrier,MONTH(JanDim1+21)=1),JanDim1+21,""))</f>
        <v>44213</v>
      </c>
      <c r="I10" s="4"/>
      <c r="J10" s="5">
        <f>IF(DAY(FévDim1)=1,IF(AND(YEAR(FévDim1+8)=AnnéeCalendrier,MONTH(FévDim1+8)=2),FévDim1+8,""),IF(AND(YEAR(FévDim1+15)=AnnéeCalendrier,MONTH(FévDim1+15)=2),FévDim1+15,""))</f>
        <v>44242</v>
      </c>
      <c r="K10" s="5">
        <f>IF(DAY(FévDim1)=1,IF(AND(YEAR(FévDim1+9)=AnnéeCalendrier,MONTH(FévDim1+9)=2),FévDim1+9,""),IF(AND(YEAR(FévDim1+16)=AnnéeCalendrier,MONTH(FévDim1+16)=2),FévDim1+16,""))</f>
        <v>44243</v>
      </c>
      <c r="L10" s="5">
        <f>IF(DAY(FévDim1)=1,IF(AND(YEAR(FévDim1+10)=AnnéeCalendrier,MONTH(FévDim1+10)=2),FévDim1+10,""),IF(AND(YEAR(FévDim1+17)=AnnéeCalendrier,MONTH(FévDim1+17)=2),FévDim1+17,""))</f>
        <v>44244</v>
      </c>
      <c r="M10" s="5">
        <f>IF(DAY(FévDim1)=1,IF(AND(YEAR(FévDim1+11)=AnnéeCalendrier,MONTH(FévDim1+11)=2),FévDim1+11,""),IF(AND(YEAR(FévDim1+18)=AnnéeCalendrier,MONTH(FévDim1+18)=2),FévDim1+18,""))</f>
        <v>44245</v>
      </c>
      <c r="N10" s="5">
        <f>IF(DAY(FévDim1)=1,IF(AND(YEAR(FévDim1+12)=AnnéeCalendrier,MONTH(FévDim1+12)=2),FévDim1+12,""),IF(AND(YEAR(FévDim1+19)=AnnéeCalendrier,MONTH(FévDim1+19)=2),FévDim1+19,""))</f>
        <v>44246</v>
      </c>
      <c r="O10" s="5">
        <f>IF(DAY(FévDim1)=1,IF(AND(YEAR(FévDim1+13)=AnnéeCalendrier,MONTH(FévDim1+13)=2),FévDim1+13,""),IF(AND(YEAR(FévDim1+20)=AnnéeCalendrier,MONTH(FévDim1+20)=2),FévDim1+20,""))</f>
        <v>44247</v>
      </c>
      <c r="P10" s="5">
        <f>IF(DAY(FévDim1)=1,IF(AND(YEAR(FévDim1+14)=AnnéeCalendrier,MONTH(FévDim1+14)=2),FévDim1+14,""),IF(AND(YEAR(FévDim1+21)=AnnéeCalendrier,MONTH(FévDim1+21)=2),FévDim1+21,""))</f>
        <v>44248</v>
      </c>
      <c r="Q10" s="4"/>
      <c r="R10" s="5">
        <f>IF(DAY(MarDim1)=1,IF(AND(YEAR(MarDim1+8)=AnnéeCalendrier,MONTH(MarDim1+8)=3),MarDim1+8,""),IF(AND(YEAR(MarDim1+15)=AnnéeCalendrier,MONTH(MarDim1+15)=3),MarDim1+15,""))</f>
        <v>44270</v>
      </c>
      <c r="S10" s="5">
        <f>IF(DAY(MarDim1)=1,IF(AND(YEAR(MarDim1+9)=AnnéeCalendrier,MONTH(MarDim1+9)=3),MarDim1+9,""),IF(AND(YEAR(MarDim1+16)=AnnéeCalendrier,MONTH(MarDim1+16)=3),MarDim1+16,""))</f>
        <v>44271</v>
      </c>
      <c r="T10" s="5">
        <f>IF(DAY(MarDim1)=1,IF(AND(YEAR(MarDim1+10)=AnnéeCalendrier,MONTH(MarDim1+10)=3),MarDim1+10,""),IF(AND(YEAR(MarDim1+17)=AnnéeCalendrier,MONTH(MarDim1+17)=3),MarDim1+17,""))</f>
        <v>44272</v>
      </c>
      <c r="U10" s="5">
        <f>IF(DAY(MarDim1)=1,IF(AND(YEAR(MarDim1+11)=AnnéeCalendrier,MONTH(MarDim1+11)=3),MarDim1+11,""),IF(AND(YEAR(MarDim1+18)=AnnéeCalendrier,MONTH(MarDim1+18)=3),MarDim1+18,""))</f>
        <v>44273</v>
      </c>
      <c r="V10" s="5">
        <f>IF(DAY(MarDim1)=1,IF(AND(YEAR(MarDim1+12)=AnnéeCalendrier,MONTH(MarDim1+12)=3),MarDim1+12,""),IF(AND(YEAR(MarDim1+19)=AnnéeCalendrier,MONTH(MarDim1+19)=3),MarDim1+19,""))</f>
        <v>44274</v>
      </c>
      <c r="W10" s="5">
        <f>IF(DAY(MarDim1)=1,IF(AND(YEAR(MarDim1+13)=AnnéeCalendrier,MONTH(MarDim1+13)=3),MarDim1+13,""),IF(AND(YEAR(MarDim1+20)=AnnéeCalendrier,MONTH(MarDim1+20)=3),MarDim1+20,""))</f>
        <v>44275</v>
      </c>
      <c r="X10" s="5">
        <f>IF(DAY(MarDim1)=1,IF(AND(YEAR(MarDim1+14)=AnnéeCalendrier,MONTH(MarDim1+14)=3),MarDim1+14,""),IF(AND(YEAR(MarDim1+21)=AnnéeCalendrier,MONTH(MarDim1+21)=3),MarDim1+21,""))</f>
        <v>44276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44214</v>
      </c>
      <c r="C11" s="5">
        <f>IF(DAY(JanDim1)=1,IF(AND(YEAR(JanDim1+16)=AnnéeCalendrier,MONTH(JanDim1+16)=1),JanDim1+16,""),IF(AND(YEAR(JanDim1+23)=AnnéeCalendrier,MONTH(JanDim1+23)=1),JanDim1+23,""))</f>
        <v>44215</v>
      </c>
      <c r="D11" s="5">
        <f>IF(DAY(JanDim1)=1,IF(AND(YEAR(JanDim1+17)=AnnéeCalendrier,MONTH(JanDim1+17)=1),JanDim1+17,""),IF(AND(YEAR(JanDim1+24)=AnnéeCalendrier,MONTH(JanDim1+24)=1),JanDim1+24,""))</f>
        <v>44216</v>
      </c>
      <c r="E11" s="5">
        <f>IF(DAY(JanDim1)=1,IF(AND(YEAR(JanDim1+18)=AnnéeCalendrier,MONTH(JanDim1+18)=1),JanDim1+18,""),IF(AND(YEAR(JanDim1+25)=AnnéeCalendrier,MONTH(JanDim1+25)=1),JanDim1+25,""))</f>
        <v>44217</v>
      </c>
      <c r="F11" s="5">
        <f>IF(DAY(JanDim1)=1,IF(AND(YEAR(JanDim1+19)=AnnéeCalendrier,MONTH(JanDim1+19)=1),JanDim1+19,""),IF(AND(YEAR(JanDim1+26)=AnnéeCalendrier,MONTH(JanDim1+26)=1),JanDim1+26,""))</f>
        <v>44218</v>
      </c>
      <c r="G11" s="5">
        <f>IF(DAY(JanDim1)=1,IF(AND(YEAR(JanDim1+20)=AnnéeCalendrier,MONTH(JanDim1+20)=1),JanDim1+20,""),IF(AND(YEAR(JanDim1+27)=AnnéeCalendrier,MONTH(JanDim1+27)=1),JanDim1+27,""))</f>
        <v>44219</v>
      </c>
      <c r="H11" s="5">
        <f>IF(DAY(JanDim1)=1,IF(AND(YEAR(JanDim1+21)=AnnéeCalendrier,MONTH(JanDim1+21)=1),JanDim1+21,""),IF(AND(YEAR(JanDim1+28)=AnnéeCalendrier,MONTH(JanDim1+28)=1),JanDim1+28,""))</f>
        <v>44220</v>
      </c>
      <c r="I11" s="4"/>
      <c r="J11" s="5">
        <f>IF(DAY(FévDim1)=1,IF(AND(YEAR(FévDim1+15)=AnnéeCalendrier,MONTH(FévDim1+15)=2),FévDim1+15,""),IF(AND(YEAR(FévDim1+22)=AnnéeCalendrier,MONTH(FévDim1+22)=2),FévDim1+22,""))</f>
        <v>44249</v>
      </c>
      <c r="K11" s="5">
        <f>IF(DAY(FévDim1)=1,IF(AND(YEAR(FévDim1+16)=AnnéeCalendrier,MONTH(FévDim1+16)=2),FévDim1+16,""),IF(AND(YEAR(FévDim1+23)=AnnéeCalendrier,MONTH(FévDim1+23)=2),FévDim1+23,""))</f>
        <v>44250</v>
      </c>
      <c r="L11" s="5">
        <f>IF(DAY(FévDim1)=1,IF(AND(YEAR(FévDim1+17)=AnnéeCalendrier,MONTH(FévDim1+17)=2),FévDim1+17,""),IF(AND(YEAR(FévDim1+24)=AnnéeCalendrier,MONTH(FévDim1+24)=2),FévDim1+24,""))</f>
        <v>44251</v>
      </c>
      <c r="M11" s="5">
        <f>IF(DAY(FévDim1)=1,IF(AND(YEAR(FévDim1+18)=AnnéeCalendrier,MONTH(FévDim1+18)=2),FévDim1+18,""),IF(AND(YEAR(FévDim1+25)=AnnéeCalendrier,MONTH(FévDim1+25)=2),FévDim1+25,""))</f>
        <v>44252</v>
      </c>
      <c r="N11" s="5">
        <f>IF(DAY(FévDim1)=1,IF(AND(YEAR(FévDim1+19)=AnnéeCalendrier,MONTH(FévDim1+19)=2),FévDim1+19,""),IF(AND(YEAR(FévDim1+26)=AnnéeCalendrier,MONTH(FévDim1+26)=2),FévDim1+26,""))</f>
        <v>44253</v>
      </c>
      <c r="O11" s="5">
        <f>IF(DAY(FévDim1)=1,IF(AND(YEAR(FévDim1+20)=AnnéeCalendrier,MONTH(FévDim1+20)=2),FévDim1+20,""),IF(AND(YEAR(FévDim1+27)=AnnéeCalendrier,MONTH(FévDim1+27)=2),FévDim1+27,""))</f>
        <v>44254</v>
      </c>
      <c r="P11" s="5">
        <f>IF(DAY(FévDim1)=1,IF(AND(YEAR(FévDim1+21)=AnnéeCalendrier,MONTH(FévDim1+21)=2),FévDim1+21,""),IF(AND(YEAR(FévDim1+28)=AnnéeCalendrier,MONTH(FévDim1+28)=2),FévDim1+28,""))</f>
        <v>44255</v>
      </c>
      <c r="Q11" s="4"/>
      <c r="R11" s="5">
        <f>IF(DAY(MarDim1)=1,IF(AND(YEAR(MarDim1+15)=AnnéeCalendrier,MONTH(MarDim1+15)=3),MarDim1+15,""),IF(AND(YEAR(MarDim1+22)=AnnéeCalendrier,MONTH(MarDim1+22)=3),MarDim1+22,""))</f>
        <v>44277</v>
      </c>
      <c r="S11" s="5">
        <f>IF(DAY(MarDim1)=1,IF(AND(YEAR(MarDim1+16)=AnnéeCalendrier,MONTH(MarDim1+16)=3),MarDim1+16,""),IF(AND(YEAR(MarDim1+23)=AnnéeCalendrier,MONTH(MarDim1+23)=3),MarDim1+23,""))</f>
        <v>44278</v>
      </c>
      <c r="T11" s="5">
        <f>IF(DAY(MarDim1)=1,IF(AND(YEAR(MarDim1+17)=AnnéeCalendrier,MONTH(MarDim1+17)=3),MarDim1+17,""),IF(AND(YEAR(MarDim1+24)=AnnéeCalendrier,MONTH(MarDim1+24)=3),MarDim1+24,""))</f>
        <v>44279</v>
      </c>
      <c r="U11" s="5">
        <f>IF(DAY(MarDim1)=1,IF(AND(YEAR(MarDim1+18)=AnnéeCalendrier,MONTH(MarDim1+18)=3),MarDim1+18,""),IF(AND(YEAR(MarDim1+25)=AnnéeCalendrier,MONTH(MarDim1+25)=3),MarDim1+25,""))</f>
        <v>44280</v>
      </c>
      <c r="V11" s="5">
        <f>IF(DAY(MarDim1)=1,IF(AND(YEAR(MarDim1+19)=AnnéeCalendrier,MONTH(MarDim1+19)=3),MarDim1+19,""),IF(AND(YEAR(MarDim1+26)=AnnéeCalendrier,MONTH(MarDim1+26)=3),MarDim1+26,""))</f>
        <v>44281</v>
      </c>
      <c r="W11" s="5">
        <f>IF(DAY(MarDim1)=1,IF(AND(YEAR(MarDim1+20)=AnnéeCalendrier,MONTH(MarDim1+20)=3),MarDim1+20,""),IF(AND(YEAR(MarDim1+27)=AnnéeCalendrier,MONTH(MarDim1+27)=3),MarDim1+27,""))</f>
        <v>44282</v>
      </c>
      <c r="X11" s="5">
        <f>IF(DAY(MarDim1)=1,IF(AND(YEAR(MarDim1+21)=AnnéeCalendrier,MONTH(MarDim1+21)=3),MarDim1+21,""),IF(AND(YEAR(MarDim1+28)=AnnéeCalendrier,MONTH(MarDim1+28)=3),MarDim1+28,""))</f>
        <v>44283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44221</v>
      </c>
      <c r="C12" s="5">
        <f>IF(DAY(JanDim1)=1,IF(AND(YEAR(JanDim1+23)=AnnéeCalendrier,MONTH(JanDim1+23)=1),JanDim1+23,""),IF(AND(YEAR(JanDim1+30)=AnnéeCalendrier,MONTH(JanDim1+30)=1),JanDim1+30,""))</f>
        <v>44222</v>
      </c>
      <c r="D12" s="5">
        <f>IF(DAY(JanDim1)=1,IF(AND(YEAR(JanDim1+24)=AnnéeCalendrier,MONTH(JanDim1+24)=1),JanDim1+24,""),IF(AND(YEAR(JanDim1+31)=AnnéeCalendrier,MONTH(JanDim1+31)=1),JanDim1+31,""))</f>
        <v>44223</v>
      </c>
      <c r="E12" s="5">
        <f>IF(DAY(JanDim1)=1,IF(AND(YEAR(JanDim1+25)=AnnéeCalendrier,MONTH(JanDim1+25)=1),JanDim1+25,""),IF(AND(YEAR(JanDim1+32)=AnnéeCalendrier,MONTH(JanDim1+32)=1),JanDim1+32,""))</f>
        <v>44224</v>
      </c>
      <c r="F12" s="5">
        <f>IF(DAY(JanDim1)=1,IF(AND(YEAR(JanDim1+26)=AnnéeCalendrier,MONTH(JanDim1+26)=1),JanDim1+26,""),IF(AND(YEAR(JanDim1+33)=AnnéeCalendrier,MONTH(JanDim1+33)=1),JanDim1+33,""))</f>
        <v>44225</v>
      </c>
      <c r="G12" s="5">
        <f>IF(DAY(JanDim1)=1,IF(AND(YEAR(JanDim1+27)=AnnéeCalendrier,MONTH(JanDim1+27)=1),JanDim1+27,""),IF(AND(YEAR(JanDim1+34)=AnnéeCalendrier,MONTH(JanDim1+34)=1),JanDim1+34,""))</f>
        <v>44226</v>
      </c>
      <c r="H12" s="5">
        <f>IF(DAY(JanDim1)=1,IF(AND(YEAR(JanDim1+28)=AnnéeCalendrier,MONTH(JanDim1+28)=1),JanDim1+28,""),IF(AND(YEAR(JanDim1+35)=AnnéeCalendrier,MONTH(JanDim1+35)=1),JanDim1+35,""))</f>
        <v>44227</v>
      </c>
      <c r="I12" s="4"/>
      <c r="J12" s="5" t="str">
        <f>IF(DAY(FévDim1)=1,IF(AND(YEAR(FévDim1+22)=AnnéeCalendrier,MONTH(FévDim1+22)=2),FévDim1+22,""),IF(AND(YEAR(FévDim1+29)=AnnéeCalendrier,MONTH(FévDim1+29)=2),FévDim1+29,""))</f>
        <v/>
      </c>
      <c r="K12" s="5" t="str">
        <f>IF(DAY(FévDim1)=1,IF(AND(YEAR(FévDim1+23)=AnnéeCalendrier,MONTH(FévDim1+23)=2),FévDim1+23,""),IF(AND(YEAR(FévDim1+30)=AnnéeCalendrier,MONTH(FévDim1+30)=2),FévDim1+30,""))</f>
        <v/>
      </c>
      <c r="L12" s="5" t="str">
        <f>IF(DAY(FévDim1)=1,IF(AND(YEAR(FévDim1+24)=AnnéeCalendrier,MONTH(FévDim1+24)=2),FévDim1+24,""),IF(AND(YEAR(FévDim1+31)=AnnéeCalendrier,MONTH(FévDim1+31)=2),FévDim1+31,""))</f>
        <v/>
      </c>
      <c r="M12" s="5" t="str">
        <f>IF(DAY(FévDim1)=1,IF(AND(YEAR(FévDim1+25)=AnnéeCalendrier,MONTH(FévDim1+25)=2),FévDim1+25,""),IF(AND(YEAR(FévDim1+32)=AnnéeCalendrier,MONTH(FévDim1+32)=2),FévDim1+32,""))</f>
        <v/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44284</v>
      </c>
      <c r="S12" s="5">
        <f>IF(DAY(MarDim1)=1,IF(AND(YEAR(MarDim1+23)=AnnéeCalendrier,MONTH(MarDim1+23)=3),MarDim1+23,""),IF(AND(YEAR(MarDim1+30)=AnnéeCalendrier,MONTH(MarDim1+30)=3),MarDim1+30,""))</f>
        <v>44285</v>
      </c>
      <c r="T12" s="5">
        <f>IF(DAY(MarDim1)=1,IF(AND(YEAR(MarDim1+24)=AnnéeCalendrier,MONTH(MarDim1+24)=3),MarDim1+24,""),IF(AND(YEAR(MarDim1+31)=AnnéeCalendrier,MONTH(MarDim1+31)=3),MarDim1+31,""))</f>
        <v>44286</v>
      </c>
      <c r="U12" s="5" t="str">
        <f>IF(DAY(MarDim1)=1,IF(AND(YEAR(MarDim1+25)=AnnéeCalendrier,MONTH(MarDim1+25)=3),MarDim1+25,""),IF(AND(YEAR(MarDim1+32)=AnnéeCalendrier,MONTH(MarDim1+32)=3),MarDim1+32,""))</f>
        <v/>
      </c>
      <c r="V12" s="5" t="str">
        <f>IF(DAY(MarDim1)=1,IF(AND(YEAR(MarDim1+26)=AnnéeCalendrier,MONTH(MarDim1+26)=3),MarDim1+26,""),IF(AND(YEAR(MarDim1+33)=AnnéeCalendrier,MONTH(MarDim1+33)=3),MarDim1+33,""))</f>
        <v/>
      </c>
      <c r="W12" s="5" t="str">
        <f>IF(DAY(MarDim1)=1,IF(AND(YEAR(MarDim1+27)=AnnéeCalendrier,MONTH(MarDim1+27)=3),MarDim1+27,""),IF(AND(YEAR(MarDim1+34)=AnnéeCalendrier,MONTH(MarDim1+34)=3),MarDim1+34,""))</f>
        <v/>
      </c>
      <c r="X12" s="5" t="str">
        <f>IF(DAY(MarDim1)=1,IF(AND(YEAR(MarDim1+28)=AnnéeCalendrier,MONTH(MarDim1+28)=3),MarDim1+28,""),IF(AND(YEAR(MarDim1+35)=AnnéeCalendrier,MONTH(MarDim1+35)=3),MarDim1+35,""))</f>
        <v/>
      </c>
    </row>
    <row r="13" spans="1:29" ht="36" customHeight="1" x14ac:dyDescent="0.25">
      <c r="B13" s="5" t="str">
        <f>IF(DAY(JanDim1)=1,IF(AND(YEAR(JanDim1+29)=AnnéeCalendrier,MONTH(JanDim1+29)=1),JanDim1+29,""),IF(AND(YEAR(JanDim1+36)=AnnéeCalendrier,MONTH(JanDim1+36)=1),JanDim1+36,""))</f>
        <v/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35" t="s">
        <v>3</v>
      </c>
      <c r="C15" s="35"/>
      <c r="D15" s="35"/>
      <c r="E15" s="35"/>
      <c r="F15" s="35"/>
      <c r="G15" s="35"/>
      <c r="H15" s="35"/>
      <c r="J15" s="35" t="s">
        <v>13</v>
      </c>
      <c r="K15" s="35"/>
      <c r="L15" s="35"/>
      <c r="M15" s="35"/>
      <c r="N15" s="35"/>
      <c r="O15" s="35"/>
      <c r="P15" s="35"/>
      <c r="R15" s="35" t="s">
        <v>17</v>
      </c>
      <c r="S15" s="35"/>
      <c r="T15" s="35"/>
      <c r="U15" s="35"/>
      <c r="V15" s="35"/>
      <c r="W15" s="35"/>
      <c r="X15" s="35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 t="str">
        <f>IF(DAY(AvrDim1)=1,"",IF(AND(YEAR(AvrDim1+2)=AnnéeCalendrier,MONTH(AvrDim1+2)=4),AvrDim1+2,""))</f>
        <v/>
      </c>
      <c r="D17" s="5" t="str">
        <f>IF(DAY(AvrDim1)=1,"",IF(AND(YEAR(AvrDim1+3)=AnnéeCalendrier,MONTH(AvrDim1+3)=4),AvrDim1+3,""))</f>
        <v/>
      </c>
      <c r="E17" s="5">
        <f>IF(DAY(AvrDim1)=1,"",IF(AND(YEAR(AvrDim1+4)=AnnéeCalendrier,MONTH(AvrDim1+4)=4),AvrDim1+4,""))</f>
        <v>44287</v>
      </c>
      <c r="F17" s="5">
        <f>IF(DAY(AvrDim1)=1,"",IF(AND(YEAR(AvrDim1+5)=AnnéeCalendrier,MONTH(AvrDim1+5)=4),AvrDim1+5,""))</f>
        <v>44288</v>
      </c>
      <c r="G17" s="5">
        <f>IF(DAY(AvrDim1)=1,"",IF(AND(YEAR(AvrDim1+6)=AnnéeCalendrier,MONTH(AvrDim1+6)=4),AvrDim1+6,""))</f>
        <v>44289</v>
      </c>
      <c r="H17" s="7">
        <f>IF(DAY(AvrDim1)=1,IF(AND(YEAR(AvrDim1)=AnnéeCalendrier,MONTH(AvrDim1)=4),AvrDim1,""),IF(AND(YEAR(AvrDim1+7)=AnnéeCalendrier,MONTH(AvrDim1+7)=4),AvrDim1+7,""))</f>
        <v>44290</v>
      </c>
      <c r="I17" s="4"/>
      <c r="J17" s="6" t="str">
        <f>IF(DAY(MaiDim1)=1,"",IF(AND(YEAR(MaiDim1+1)=AnnéeCalendrier,MONTH(MaiDim1+1)=5),MaiDim1+1,""))</f>
        <v/>
      </c>
      <c r="K17" s="5" t="str">
        <f>IF(DAY(MaiDim1)=1,"",IF(AND(YEAR(MaiDim1+2)=AnnéeCalendrier,MONTH(MaiDim1+2)=5),MaiDim1+2,""))</f>
        <v/>
      </c>
      <c r="L17" s="5" t="str">
        <f>IF(DAY(MaiDim1)=1,"",IF(AND(YEAR(MaiDim1+3)=AnnéeCalendrier,MONTH(MaiDim1+3)=5),MaiDim1+3,""))</f>
        <v/>
      </c>
      <c r="M17" s="5" t="str">
        <f>IF(DAY(MaiDim1)=1,"",IF(AND(YEAR(MaiDim1+4)=AnnéeCalendrier,MONTH(MaiDim1+4)=5),MaiDim1+4,""))</f>
        <v/>
      </c>
      <c r="N17" s="5" t="str">
        <f>IF(DAY(MaiDim1)=1,"",IF(AND(YEAR(MaiDim1+5)=AnnéeCalendrier,MONTH(MaiDim1+5)=5),MaiDim1+5,""))</f>
        <v/>
      </c>
      <c r="O17" s="5">
        <f>IF(DAY(MaiDim1)=1,"",IF(AND(YEAR(MaiDim1+6)=AnnéeCalendrier,MONTH(MaiDim1+6)=5),MaiDim1+6,""))</f>
        <v>44317</v>
      </c>
      <c r="P17" s="7">
        <f>IF(DAY(MaiDim1)=1,IF(AND(YEAR(MaiDim1)=AnnéeCalendrier,MONTH(MaiDim1)=5),MaiDim1,""),IF(AND(YEAR(MaiDim1+7)=AnnéeCalendrier,MONTH(MaiDim1+7)=5),MaiDim1+7,""))</f>
        <v>44318</v>
      </c>
      <c r="Q17" s="4"/>
      <c r="R17" s="6" t="str">
        <f>IF(DAY(JunDim1)=1,"",IF(AND(YEAR(JunDim1+1)=AnnéeCalendrier,MONTH(JunDim1+1)=6),JunDim1+1,""))</f>
        <v/>
      </c>
      <c r="S17" s="5">
        <f>IF(DAY(JunDim1)=1,"",IF(AND(YEAR(JunDim1+2)=AnnéeCalendrier,MONTH(JunDim1+2)=6),JunDim1+2,""))</f>
        <v>44348</v>
      </c>
      <c r="T17" s="5">
        <f>IF(DAY(JunDim1)=1,"",IF(AND(YEAR(JunDim1+3)=AnnéeCalendrier,MONTH(JunDim1+3)=6),JunDim1+3,""))</f>
        <v>44349</v>
      </c>
      <c r="U17" s="5">
        <f>IF(DAY(JunDim1)=1,"",IF(AND(YEAR(JunDim1+4)=AnnéeCalendrier,MONTH(JunDim1+4)=6),JunDim1+4,""))</f>
        <v>44350</v>
      </c>
      <c r="V17" s="5">
        <f>IF(DAY(JunDim1)=1,"",IF(AND(YEAR(JunDim1+5)=AnnéeCalendrier,MONTH(JunDim1+5)=6),JunDim1+5,""))</f>
        <v>44351</v>
      </c>
      <c r="W17" s="5">
        <f>IF(DAY(JunDim1)=1,"",IF(AND(YEAR(JunDim1+6)=AnnéeCalendrier,MONTH(JunDim1+6)=6),JunDim1+6,""))</f>
        <v>44352</v>
      </c>
      <c r="X17" s="7">
        <f>IF(DAY(JunDim1)=1,IF(AND(YEAR(JunDim1)=AnnéeCalendrier,MONTH(JunDim1)=6),JunDim1,""),IF(AND(YEAR(JunDim1+7)=AnnéeCalendrier,MONTH(JunDim1+7)=6),JunDim1+7,""))</f>
        <v>44353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44291</v>
      </c>
      <c r="C18" s="5">
        <f>IF(DAY(AvrDim1)=1,IF(AND(YEAR(AvrDim1+2)=AnnéeCalendrier,MONTH(AvrDim1+2)=4),AvrDim1+2,""),IF(AND(YEAR(AvrDim1+9)=AnnéeCalendrier,MONTH(AvrDim1+9)=4),AvrDim1+9,""))</f>
        <v>44292</v>
      </c>
      <c r="D18" s="5">
        <f>IF(DAY(AvrDim1)=1,IF(AND(YEAR(AvrDim1+3)=AnnéeCalendrier,MONTH(AvrDim1+3)=4),AvrDim1+3,""),IF(AND(YEAR(AvrDim1+10)=AnnéeCalendrier,MONTH(AvrDim1+10)=4),AvrDim1+10,""))</f>
        <v>44293</v>
      </c>
      <c r="E18" s="5">
        <f>IF(DAY(AvrDim1)=1,IF(AND(YEAR(AvrDim1+4)=AnnéeCalendrier,MONTH(AvrDim1+4)=4),AvrDim1+4,""),IF(AND(YEAR(AvrDim1+11)=AnnéeCalendrier,MONTH(AvrDim1+11)=4),AvrDim1+11,""))</f>
        <v>44294</v>
      </c>
      <c r="F18" s="5">
        <f>IF(DAY(AvrDim1)=1,IF(AND(YEAR(AvrDim1+5)=AnnéeCalendrier,MONTH(AvrDim1+5)=4),AvrDim1+5,""),IF(AND(YEAR(AvrDim1+12)=AnnéeCalendrier,MONTH(AvrDim1+12)=4),AvrDim1+12,""))</f>
        <v>44295</v>
      </c>
      <c r="G18" s="5">
        <f>IF(DAY(AvrDim1)=1,IF(AND(YEAR(AvrDim1+6)=AnnéeCalendrier,MONTH(AvrDim1+6)=4),AvrDim1+6,""),IF(AND(YEAR(AvrDim1+13)=AnnéeCalendrier,MONTH(AvrDim1+13)=4),AvrDim1+13,""))</f>
        <v>44296</v>
      </c>
      <c r="H18" s="7">
        <f>IF(DAY(AvrDim1)=1,IF(AND(YEAR(AvrDim1+7)=AnnéeCalendrier,MONTH(AvrDim1+7)=4),AvrDim1+7,""),IF(AND(YEAR(AvrDim1+14)=AnnéeCalendrier,MONTH(AvrDim1+14)=4),AvrDim1+14,""))</f>
        <v>44297</v>
      </c>
      <c r="I18" s="4"/>
      <c r="J18" s="6">
        <f>IF(DAY(MaiDim1)=1,IF(AND(YEAR(MaiDim1+1)=AnnéeCalendrier,MONTH(MaiDim1+1)=5),MaiDim1+1,""),IF(AND(YEAR(MaiDim1+8)=AnnéeCalendrier,MONTH(MaiDim1+8)=5),MaiDim1+8,""))</f>
        <v>44319</v>
      </c>
      <c r="K18" s="5">
        <f>IF(DAY(MaiDim1)=1,IF(AND(YEAR(MaiDim1+2)=AnnéeCalendrier,MONTH(MaiDim1+2)=5),MaiDim1+2,""),IF(AND(YEAR(MaiDim1+9)=AnnéeCalendrier,MONTH(MaiDim1+9)=5),MaiDim1+9,""))</f>
        <v>44320</v>
      </c>
      <c r="L18" s="5">
        <f>IF(DAY(MaiDim1)=1,IF(AND(YEAR(MaiDim1+3)=AnnéeCalendrier,MONTH(MaiDim1+3)=5),MaiDim1+3,""),IF(AND(YEAR(MaiDim1+10)=AnnéeCalendrier,MONTH(MaiDim1+10)=5),MaiDim1+10,""))</f>
        <v>44321</v>
      </c>
      <c r="M18" s="5">
        <f>IF(DAY(MaiDim1)=1,IF(AND(YEAR(MaiDim1+4)=AnnéeCalendrier,MONTH(MaiDim1+4)=5),MaiDim1+4,""),IF(AND(YEAR(MaiDim1+11)=AnnéeCalendrier,MONTH(MaiDim1+11)=5),MaiDim1+11,""))</f>
        <v>44322</v>
      </c>
      <c r="N18" s="5">
        <f>IF(DAY(MaiDim1)=1,IF(AND(YEAR(MaiDim1+5)=AnnéeCalendrier,MONTH(MaiDim1+5)=5),MaiDim1+5,""),IF(AND(YEAR(MaiDim1+12)=AnnéeCalendrier,MONTH(MaiDim1+12)=5),MaiDim1+12,""))</f>
        <v>44323</v>
      </c>
      <c r="O18" s="5">
        <f>IF(DAY(MaiDim1)=1,IF(AND(YEAR(MaiDim1+6)=AnnéeCalendrier,MONTH(MaiDim1+6)=5),MaiDim1+6,""),IF(AND(YEAR(MaiDim1+13)=AnnéeCalendrier,MONTH(MaiDim1+13)=5),MaiDim1+13,""))</f>
        <v>44324</v>
      </c>
      <c r="P18" s="7">
        <f>IF(DAY(MaiDim1)=1,IF(AND(YEAR(MaiDim1+7)=AnnéeCalendrier,MONTH(MaiDim1+7)=5),MaiDim1+7,""),IF(AND(YEAR(MaiDim1+14)=AnnéeCalendrier,MONTH(MaiDim1+14)=5),MaiDim1+14,""))</f>
        <v>44325</v>
      </c>
      <c r="Q18" s="4"/>
      <c r="R18" s="6">
        <f>IF(DAY(JunDim1)=1,IF(AND(YEAR(JunDim1+1)=AnnéeCalendrier,MONTH(JunDim1+1)=6),JunDim1+1,""),IF(AND(YEAR(JunDim1+8)=AnnéeCalendrier,MONTH(JunDim1+8)=6),JunDim1+8,""))</f>
        <v>44354</v>
      </c>
      <c r="S18" s="5">
        <f>IF(DAY(JunDim1)=1,IF(AND(YEAR(JunDim1+2)=AnnéeCalendrier,MONTH(JunDim1+2)=6),JunDim1+2,""),IF(AND(YEAR(JunDim1+9)=AnnéeCalendrier,MONTH(JunDim1+9)=6),JunDim1+9,""))</f>
        <v>44355</v>
      </c>
      <c r="T18" s="5">
        <f>IF(DAY(JunDim1)=1,IF(AND(YEAR(JunDim1+3)=AnnéeCalendrier,MONTH(JunDim1+3)=6),JunDim1+3,""),IF(AND(YEAR(JunDim1+10)=AnnéeCalendrier,MONTH(JunDim1+10)=6),JunDim1+10,""))</f>
        <v>44356</v>
      </c>
      <c r="U18" s="5">
        <f>IF(DAY(JunDim1)=1,IF(AND(YEAR(JunDim1+4)=AnnéeCalendrier,MONTH(JunDim1+4)=6),JunDim1+4,""),IF(AND(YEAR(JunDim1+11)=AnnéeCalendrier,MONTH(JunDim1+11)=6),JunDim1+11,""))</f>
        <v>44357</v>
      </c>
      <c r="V18" s="5">
        <f>IF(DAY(JunDim1)=1,IF(AND(YEAR(JunDim1+5)=AnnéeCalendrier,MONTH(JunDim1+5)=6),JunDim1+5,""),IF(AND(YEAR(JunDim1+12)=AnnéeCalendrier,MONTH(JunDim1+12)=6),JunDim1+12,""))</f>
        <v>44358</v>
      </c>
      <c r="W18" s="5">
        <f>IF(DAY(JunDim1)=1,IF(AND(YEAR(JunDim1+6)=AnnéeCalendrier,MONTH(JunDim1+6)=6),JunDim1+6,""),IF(AND(YEAR(JunDim1+13)=AnnéeCalendrier,MONTH(JunDim1+13)=6),JunDim1+13,""))</f>
        <v>44359</v>
      </c>
      <c r="X18" s="7">
        <f>IF(DAY(JunDim1)=1,IF(AND(YEAR(JunDim1+7)=AnnéeCalendrier,MONTH(JunDim1+7)=6),JunDim1+7,""),IF(AND(YEAR(JunDim1+14)=AnnéeCalendrier,MONTH(JunDim1+14)=6),JunDim1+14,""))</f>
        <v>44360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44298</v>
      </c>
      <c r="C19" s="5">
        <f>IF(DAY(AvrDim1)=1,IF(AND(YEAR(AvrDim1+9)=AnnéeCalendrier,MONTH(AvrDim1+9)=4),AvrDim1+9,""),IF(AND(YEAR(AvrDim1+16)=AnnéeCalendrier,MONTH(AvrDim1+16)=4),AvrDim1+16,""))</f>
        <v>44299</v>
      </c>
      <c r="D19" s="5">
        <f>IF(DAY(AvrDim1)=1,IF(AND(YEAR(AvrDim1+10)=AnnéeCalendrier,MONTH(AvrDim1+10)=4),AvrDim1+10,""),IF(AND(YEAR(AvrDim1+17)=AnnéeCalendrier,MONTH(AvrDim1+17)=4),AvrDim1+17,""))</f>
        <v>44300</v>
      </c>
      <c r="E19" s="5">
        <f>IF(DAY(AvrDim1)=1,IF(AND(YEAR(AvrDim1+11)=AnnéeCalendrier,MONTH(AvrDim1+11)=4),AvrDim1+11,""),IF(AND(YEAR(AvrDim1+18)=AnnéeCalendrier,MONTH(AvrDim1+18)=4),AvrDim1+18,""))</f>
        <v>44301</v>
      </c>
      <c r="F19" s="5">
        <f>IF(DAY(AvrDim1)=1,IF(AND(YEAR(AvrDim1+12)=AnnéeCalendrier,MONTH(AvrDim1+12)=4),AvrDim1+12,""),IF(AND(YEAR(AvrDim1+19)=AnnéeCalendrier,MONTH(AvrDim1+19)=4),AvrDim1+19,""))</f>
        <v>44302</v>
      </c>
      <c r="G19" s="5">
        <f>IF(DAY(AvrDim1)=1,IF(AND(YEAR(AvrDim1+13)=AnnéeCalendrier,MONTH(AvrDim1+13)=4),AvrDim1+13,""),IF(AND(YEAR(AvrDim1+20)=AnnéeCalendrier,MONTH(AvrDim1+20)=4),AvrDim1+20,""))</f>
        <v>44303</v>
      </c>
      <c r="H19" s="7">
        <f>IF(DAY(AvrDim1)=1,IF(AND(YEAR(AvrDim1+14)=AnnéeCalendrier,MONTH(AvrDim1+14)=4),AvrDim1+14,""),IF(AND(YEAR(AvrDim1+21)=AnnéeCalendrier,MONTH(AvrDim1+21)=4),AvrDim1+21,""))</f>
        <v>44304</v>
      </c>
      <c r="I19" s="4"/>
      <c r="J19" s="6">
        <f>IF(DAY(MaiDim1)=1,IF(AND(YEAR(MaiDim1+8)=AnnéeCalendrier,MONTH(MaiDim1+8)=5),MaiDim1+8,""),IF(AND(YEAR(MaiDim1+15)=AnnéeCalendrier,MONTH(MaiDim1+15)=5),MaiDim1+15,""))</f>
        <v>44326</v>
      </c>
      <c r="K19" s="5">
        <f>IF(DAY(MaiDim1)=1,IF(AND(YEAR(MaiDim1+9)=AnnéeCalendrier,MONTH(MaiDim1+9)=5),MaiDim1+9,""),IF(AND(YEAR(MaiDim1+16)=AnnéeCalendrier,MONTH(MaiDim1+16)=5),MaiDim1+16,""))</f>
        <v>44327</v>
      </c>
      <c r="L19" s="5">
        <f>IF(DAY(MaiDim1)=1,IF(AND(YEAR(MaiDim1+10)=AnnéeCalendrier,MONTH(MaiDim1+10)=5),MaiDim1+10,""),IF(AND(YEAR(MaiDim1+17)=AnnéeCalendrier,MONTH(MaiDim1+17)=5),MaiDim1+17,""))</f>
        <v>44328</v>
      </c>
      <c r="M19" s="5">
        <f>IF(DAY(MaiDim1)=1,IF(AND(YEAR(MaiDim1+11)=AnnéeCalendrier,MONTH(MaiDim1+11)=5),MaiDim1+11,""),IF(AND(YEAR(MaiDim1+18)=AnnéeCalendrier,MONTH(MaiDim1+18)=5),MaiDim1+18,""))</f>
        <v>44329</v>
      </c>
      <c r="N19" s="5">
        <f>IF(DAY(MaiDim1)=1,IF(AND(YEAR(MaiDim1+12)=AnnéeCalendrier,MONTH(MaiDim1+12)=5),MaiDim1+12,""),IF(AND(YEAR(MaiDim1+19)=AnnéeCalendrier,MONTH(MaiDim1+19)=5),MaiDim1+19,""))</f>
        <v>44330</v>
      </c>
      <c r="O19" s="5">
        <f>IF(DAY(MaiDim1)=1,IF(AND(YEAR(MaiDim1+13)=AnnéeCalendrier,MONTH(MaiDim1+13)=5),MaiDim1+13,""),IF(AND(YEAR(MaiDim1+20)=AnnéeCalendrier,MONTH(MaiDim1+20)=5),MaiDim1+20,""))</f>
        <v>44331</v>
      </c>
      <c r="P19" s="7">
        <f>IF(DAY(MaiDim1)=1,IF(AND(YEAR(MaiDim1+14)=AnnéeCalendrier,MONTH(MaiDim1+14)=5),MaiDim1+14,""),IF(AND(YEAR(MaiDim1+21)=AnnéeCalendrier,MONTH(MaiDim1+21)=5),MaiDim1+21,""))</f>
        <v>44332</v>
      </c>
      <c r="Q19" s="4"/>
      <c r="R19" s="6">
        <f>IF(DAY(JunDim1)=1,IF(AND(YEAR(JunDim1+8)=AnnéeCalendrier,MONTH(JunDim1+8)=6),JunDim1+8,""),IF(AND(YEAR(JunDim1+15)=AnnéeCalendrier,MONTH(JunDim1+15)=6),JunDim1+15,""))</f>
        <v>44361</v>
      </c>
      <c r="S19" s="5">
        <f>IF(DAY(JunDim1)=1,IF(AND(YEAR(JunDim1+9)=AnnéeCalendrier,MONTH(JunDim1+9)=6),JunDim1+9,""),IF(AND(YEAR(JunDim1+16)=AnnéeCalendrier,MONTH(JunDim1+16)=6),JunDim1+16,""))</f>
        <v>44362</v>
      </c>
      <c r="T19" s="5">
        <f>IF(DAY(JunDim1)=1,IF(AND(YEAR(JunDim1+10)=AnnéeCalendrier,MONTH(JunDim1+10)=6),JunDim1+10,""),IF(AND(YEAR(JunDim1+17)=AnnéeCalendrier,MONTH(JunDim1+17)=6),JunDim1+17,""))</f>
        <v>44363</v>
      </c>
      <c r="U19" s="5">
        <f>IF(DAY(JunDim1)=1,IF(AND(YEAR(JunDim1+11)=AnnéeCalendrier,MONTH(JunDim1+11)=6),JunDim1+11,""),IF(AND(YEAR(JunDim1+18)=AnnéeCalendrier,MONTH(JunDim1+18)=6),JunDim1+18,""))</f>
        <v>44364</v>
      </c>
      <c r="V19" s="5">
        <f>IF(DAY(JunDim1)=1,IF(AND(YEAR(JunDim1+12)=AnnéeCalendrier,MONTH(JunDim1+12)=6),JunDim1+12,""),IF(AND(YEAR(JunDim1+19)=AnnéeCalendrier,MONTH(JunDim1+19)=6),JunDim1+19,""))</f>
        <v>44365</v>
      </c>
      <c r="W19" s="5">
        <f>IF(DAY(JunDim1)=1,IF(AND(YEAR(JunDim1+13)=AnnéeCalendrier,MONTH(JunDim1+13)=6),JunDim1+13,""),IF(AND(YEAR(JunDim1+20)=AnnéeCalendrier,MONTH(JunDim1+20)=6),JunDim1+20,""))</f>
        <v>44366</v>
      </c>
      <c r="X19" s="7">
        <f>IF(DAY(JunDim1)=1,IF(AND(YEAR(JunDim1+14)=AnnéeCalendrier,MONTH(JunDim1+14)=6),JunDim1+14,""),IF(AND(YEAR(JunDim1+21)=AnnéeCalendrier,MONTH(JunDim1+21)=6),JunDim1+21,""))</f>
        <v>44367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44305</v>
      </c>
      <c r="C20" s="5">
        <f>IF(DAY(AvrDim1)=1,IF(AND(YEAR(AvrDim1+16)=AnnéeCalendrier,MONTH(AvrDim1+16)=4),AvrDim1+16,""),IF(AND(YEAR(AvrDim1+23)=AnnéeCalendrier,MONTH(AvrDim1+23)=4),AvrDim1+23,""))</f>
        <v>44306</v>
      </c>
      <c r="D20" s="5">
        <f>IF(DAY(AvrDim1)=1,IF(AND(YEAR(AvrDim1+17)=AnnéeCalendrier,MONTH(AvrDim1+17)=4),AvrDim1+17,""),IF(AND(YEAR(AvrDim1+24)=AnnéeCalendrier,MONTH(AvrDim1+24)=4),AvrDim1+24,""))</f>
        <v>44307</v>
      </c>
      <c r="E20" s="5">
        <f>IF(DAY(AvrDim1)=1,IF(AND(YEAR(AvrDim1+18)=AnnéeCalendrier,MONTH(AvrDim1+18)=4),AvrDim1+18,""),IF(AND(YEAR(AvrDim1+25)=AnnéeCalendrier,MONTH(AvrDim1+25)=4),AvrDim1+25,""))</f>
        <v>44308</v>
      </c>
      <c r="F20" s="5">
        <f>IF(DAY(AvrDim1)=1,IF(AND(YEAR(AvrDim1+19)=AnnéeCalendrier,MONTH(AvrDim1+19)=4),AvrDim1+19,""),IF(AND(YEAR(AvrDim1+26)=AnnéeCalendrier,MONTH(AvrDim1+26)=4),AvrDim1+26,""))</f>
        <v>44309</v>
      </c>
      <c r="G20" s="5">
        <f>IF(DAY(AvrDim1)=1,IF(AND(YEAR(AvrDim1+20)=AnnéeCalendrier,MONTH(AvrDim1+20)=4),AvrDim1+20,""),IF(AND(YEAR(AvrDim1+27)=AnnéeCalendrier,MONTH(AvrDim1+27)=4),AvrDim1+27,""))</f>
        <v>44310</v>
      </c>
      <c r="H20" s="7">
        <f>IF(DAY(AvrDim1)=1,IF(AND(YEAR(AvrDim1+21)=AnnéeCalendrier,MONTH(AvrDim1+21)=4),AvrDim1+21,""),IF(AND(YEAR(AvrDim1+28)=AnnéeCalendrier,MONTH(AvrDim1+28)=4),AvrDim1+28,""))</f>
        <v>44311</v>
      </c>
      <c r="I20" s="4"/>
      <c r="J20" s="6">
        <f>IF(DAY(MaiDim1)=1,IF(AND(YEAR(MaiDim1+15)=AnnéeCalendrier,MONTH(MaiDim1+15)=5),MaiDim1+15,""),IF(AND(YEAR(MaiDim1+22)=AnnéeCalendrier,MONTH(MaiDim1+22)=5),MaiDim1+22,""))</f>
        <v>44333</v>
      </c>
      <c r="K20" s="5">
        <f>IF(DAY(MaiDim1)=1,IF(AND(YEAR(MaiDim1+16)=AnnéeCalendrier,MONTH(MaiDim1+16)=5),MaiDim1+16,""),IF(AND(YEAR(MaiDim1+23)=AnnéeCalendrier,MONTH(MaiDim1+23)=5),MaiDim1+23,""))</f>
        <v>44334</v>
      </c>
      <c r="L20" s="5">
        <f>IF(DAY(MaiDim1)=1,IF(AND(YEAR(MaiDim1+17)=AnnéeCalendrier,MONTH(MaiDim1+17)=5),MaiDim1+17,""),IF(AND(YEAR(MaiDim1+24)=AnnéeCalendrier,MONTH(MaiDim1+24)=5),MaiDim1+24,""))</f>
        <v>44335</v>
      </c>
      <c r="M20" s="5">
        <f>IF(DAY(MaiDim1)=1,IF(AND(YEAR(MaiDim1+18)=AnnéeCalendrier,MONTH(MaiDim1+18)=5),MaiDim1+18,""),IF(AND(YEAR(MaiDim1+25)=AnnéeCalendrier,MONTH(MaiDim1+25)=5),MaiDim1+25,""))</f>
        <v>44336</v>
      </c>
      <c r="N20" s="5">
        <f>IF(DAY(MaiDim1)=1,IF(AND(YEAR(MaiDim1+19)=AnnéeCalendrier,MONTH(MaiDim1+19)=5),MaiDim1+19,""),IF(AND(YEAR(MaiDim1+26)=AnnéeCalendrier,MONTH(MaiDim1+26)=5),MaiDim1+26,""))</f>
        <v>44337</v>
      </c>
      <c r="O20" s="5">
        <f>IF(DAY(MaiDim1)=1,IF(AND(YEAR(MaiDim1+20)=AnnéeCalendrier,MONTH(MaiDim1+20)=5),MaiDim1+20,""),IF(AND(YEAR(MaiDim1+27)=AnnéeCalendrier,MONTH(MaiDim1+27)=5),MaiDim1+27,""))</f>
        <v>44338</v>
      </c>
      <c r="P20" s="7">
        <f>IF(DAY(MaiDim1)=1,IF(AND(YEAR(MaiDim1+21)=AnnéeCalendrier,MONTH(MaiDim1+21)=5),MaiDim1+21,""),IF(AND(YEAR(MaiDim1+28)=AnnéeCalendrier,MONTH(MaiDim1+28)=5),MaiDim1+28,""))</f>
        <v>44339</v>
      </c>
      <c r="Q20" s="4"/>
      <c r="R20" s="6">
        <f>IF(DAY(JunDim1)=1,IF(AND(YEAR(JunDim1+15)=AnnéeCalendrier,MONTH(JunDim1+15)=6),JunDim1+15,""),IF(AND(YEAR(JunDim1+22)=AnnéeCalendrier,MONTH(JunDim1+22)=6),JunDim1+22,""))</f>
        <v>44368</v>
      </c>
      <c r="S20" s="5">
        <f>IF(DAY(JunDim1)=1,IF(AND(YEAR(JunDim1+16)=AnnéeCalendrier,MONTH(JunDim1+16)=6),JunDim1+16,""),IF(AND(YEAR(JunDim1+23)=AnnéeCalendrier,MONTH(JunDim1+23)=6),JunDim1+23,""))</f>
        <v>44369</v>
      </c>
      <c r="T20" s="5">
        <f>IF(DAY(JunDim1)=1,IF(AND(YEAR(JunDim1+17)=AnnéeCalendrier,MONTH(JunDim1+17)=6),JunDim1+17,""),IF(AND(YEAR(JunDim1+24)=AnnéeCalendrier,MONTH(JunDim1+24)=6),JunDim1+24,""))</f>
        <v>44370</v>
      </c>
      <c r="U20" s="5">
        <f>IF(DAY(JunDim1)=1,IF(AND(YEAR(JunDim1+18)=AnnéeCalendrier,MONTH(JunDim1+18)=6),JunDim1+18,""),IF(AND(YEAR(JunDim1+25)=AnnéeCalendrier,MONTH(JunDim1+25)=6),JunDim1+25,""))</f>
        <v>44371</v>
      </c>
      <c r="V20" s="5">
        <f>IF(DAY(JunDim1)=1,IF(AND(YEAR(JunDim1+19)=AnnéeCalendrier,MONTH(JunDim1+19)=6),JunDim1+19,""),IF(AND(YEAR(JunDim1+26)=AnnéeCalendrier,MONTH(JunDim1+26)=6),JunDim1+26,""))</f>
        <v>44372</v>
      </c>
      <c r="W20" s="5">
        <f>IF(DAY(JunDim1)=1,IF(AND(YEAR(JunDim1+20)=AnnéeCalendrier,MONTH(JunDim1+20)=6),JunDim1+20,""),IF(AND(YEAR(JunDim1+27)=AnnéeCalendrier,MONTH(JunDim1+27)=6),JunDim1+27,""))</f>
        <v>44373</v>
      </c>
      <c r="X20" s="7">
        <f>IF(DAY(JunDim1)=1,IF(AND(YEAR(JunDim1+21)=AnnéeCalendrier,MONTH(JunDim1+21)=6),JunDim1+21,""),IF(AND(YEAR(JunDim1+28)=AnnéeCalendrier,MONTH(JunDim1+28)=6),JunDim1+28,""))</f>
        <v>44374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44312</v>
      </c>
      <c r="C21" s="5">
        <f>IF(DAY(AvrDim1)=1,IF(AND(YEAR(AvrDim1+23)=AnnéeCalendrier,MONTH(AvrDim1+23)=4),AvrDim1+23,""),IF(AND(YEAR(AvrDim1+30)=AnnéeCalendrier,MONTH(AvrDim1+30)=4),AvrDim1+30,""))</f>
        <v>44313</v>
      </c>
      <c r="D21" s="5">
        <f>IF(DAY(AvrDim1)=1,IF(AND(YEAR(AvrDim1+24)=AnnéeCalendrier,MONTH(AvrDim1+24)=4),AvrDim1+24,""),IF(AND(YEAR(AvrDim1+31)=AnnéeCalendrier,MONTH(AvrDim1+31)=4),AvrDim1+31,""))</f>
        <v>44314</v>
      </c>
      <c r="E21" s="5">
        <f>IF(DAY(AvrDim1)=1,IF(AND(YEAR(AvrDim1+25)=AnnéeCalendrier,MONTH(AvrDim1+25)=4),AvrDim1+25,""),IF(AND(YEAR(AvrDim1+32)=AnnéeCalendrier,MONTH(AvrDim1+32)=4),AvrDim1+32,""))</f>
        <v>44315</v>
      </c>
      <c r="F21" s="5">
        <f>IF(DAY(AvrDim1)=1,IF(AND(YEAR(AvrDim1+26)=AnnéeCalendrier,MONTH(AvrDim1+26)=4),AvrDim1+26,""),IF(AND(YEAR(AvrDim1+33)=AnnéeCalendrier,MONTH(AvrDim1+33)=4),AvrDim1+33,""))</f>
        <v>44316</v>
      </c>
      <c r="G21" s="5" t="str">
        <f>IF(DAY(AvrDim1)=1,IF(AND(YEAR(AvrDim1+27)=AnnéeCalendrier,MONTH(AvrDim1+27)=4),AvrDim1+27,""),IF(AND(YEAR(AvrDim1+34)=AnnéeCalendrier,MONTH(AvrDim1+34)=4),AvrDim1+34,""))</f>
        <v/>
      </c>
      <c r="H21" s="7" t="str">
        <f>IF(DAY(AvrDim1)=1,IF(AND(YEAR(AvrDim1+28)=AnnéeCalendrier,MONTH(AvrDim1+28)=4),AvrDim1+28,""),IF(AND(YEAR(AvrDim1+35)=AnnéeCalendrier,MONTH(AvrDim1+35)=4),AvrDim1+35,""))</f>
        <v/>
      </c>
      <c r="I21" s="4"/>
      <c r="J21" s="6">
        <f>IF(DAY(MaiDim1)=1,IF(AND(YEAR(MaiDim1+22)=AnnéeCalendrier,MONTH(MaiDim1+22)=5),MaiDim1+22,""),IF(AND(YEAR(MaiDim1+29)=AnnéeCalendrier,MONTH(MaiDim1+29)=5),MaiDim1+29,""))</f>
        <v>44340</v>
      </c>
      <c r="K21" s="5">
        <f>IF(DAY(MaiDim1)=1,IF(AND(YEAR(MaiDim1+23)=AnnéeCalendrier,MONTH(MaiDim1+23)=5),MaiDim1+23,""),IF(AND(YEAR(MaiDim1+30)=AnnéeCalendrier,MONTH(MaiDim1+30)=5),MaiDim1+30,""))</f>
        <v>44341</v>
      </c>
      <c r="L21" s="5">
        <f>IF(DAY(MaiDim1)=1,IF(AND(YEAR(MaiDim1+24)=AnnéeCalendrier,MONTH(MaiDim1+24)=5),MaiDim1+24,""),IF(AND(YEAR(MaiDim1+31)=AnnéeCalendrier,MONTH(MaiDim1+31)=5),MaiDim1+31,""))</f>
        <v>44342</v>
      </c>
      <c r="M21" s="5">
        <f>IF(DAY(MaiDim1)=1,IF(AND(YEAR(MaiDim1+25)=AnnéeCalendrier,MONTH(MaiDim1+25)=5),MaiDim1+25,""),IF(AND(YEAR(MaiDim1+32)=AnnéeCalendrier,MONTH(MaiDim1+32)=5),MaiDim1+32,""))</f>
        <v>44343</v>
      </c>
      <c r="N21" s="5">
        <f>IF(DAY(MaiDim1)=1,IF(AND(YEAR(MaiDim1+26)=AnnéeCalendrier,MONTH(MaiDim1+26)=5),MaiDim1+26,""),IF(AND(YEAR(MaiDim1+33)=AnnéeCalendrier,MONTH(MaiDim1+33)=5),MaiDim1+33,""))</f>
        <v>44344</v>
      </c>
      <c r="O21" s="5">
        <f>IF(DAY(MaiDim1)=1,IF(AND(YEAR(MaiDim1+27)=AnnéeCalendrier,MONTH(MaiDim1+27)=5),MaiDim1+27,""),IF(AND(YEAR(MaiDim1+34)=AnnéeCalendrier,MONTH(MaiDim1+34)=5),MaiDim1+34,""))</f>
        <v>44345</v>
      </c>
      <c r="P21" s="7">
        <f>IF(DAY(MaiDim1)=1,IF(AND(YEAR(MaiDim1+28)=AnnéeCalendrier,MONTH(MaiDim1+28)=5),MaiDim1+28,""),IF(AND(YEAR(MaiDim1+35)=AnnéeCalendrier,MONTH(MaiDim1+35)=5),MaiDim1+35,""))</f>
        <v>44346</v>
      </c>
      <c r="Q21" s="4"/>
      <c r="R21" s="6">
        <f>IF(DAY(JunDim1)=1,IF(AND(YEAR(JunDim1+22)=AnnéeCalendrier,MONTH(JunDim1+22)=6),JunDim1+22,""),IF(AND(YEAR(JunDim1+29)=AnnéeCalendrier,MONTH(JunDim1+29)=6),JunDim1+29,""))</f>
        <v>44375</v>
      </c>
      <c r="S21" s="5">
        <f>IF(DAY(JunDim1)=1,IF(AND(YEAR(JunDim1+23)=AnnéeCalendrier,MONTH(JunDim1+23)=6),JunDim1+23,""),IF(AND(YEAR(JunDim1+30)=AnnéeCalendrier,MONTH(JunDim1+30)=6),JunDim1+30,""))</f>
        <v>44376</v>
      </c>
      <c r="T21" s="5">
        <f>IF(DAY(JunDim1)=1,IF(AND(YEAR(JunDim1+24)=AnnéeCalendrier,MONTH(JunDim1+24)=6),JunDim1+24,""),IF(AND(YEAR(JunDim1+31)=AnnéeCalendrier,MONTH(JunDim1+31)=6),JunDim1+31,""))</f>
        <v>44377</v>
      </c>
      <c r="U21" s="5" t="str">
        <f>IF(DAY(JunDim1)=1,IF(AND(YEAR(JunDim1+25)=AnnéeCalendrier,MONTH(JunDim1+25)=6),JunDim1+25,""),IF(AND(YEAR(JunDim1+32)=AnnéeCalendrier,MONTH(JunDim1+32)=6),JunDim1+32,""))</f>
        <v/>
      </c>
      <c r="V21" s="5" t="str">
        <f>IF(DAY(JunDim1)=1,IF(AND(YEAR(JunDim1+26)=AnnéeCalendrier,MONTH(JunDim1+26)=6),JunDim1+26,""),IF(AND(YEAR(JunDim1+33)=AnnéeCalendrier,MONTH(JunDim1+33)=6),JunDim1+33,""))</f>
        <v/>
      </c>
      <c r="W21" s="5" t="str">
        <f>IF(DAY(JunDim1)=1,IF(AND(YEAR(JunDim1+27)=AnnéeCalendrier,MONTH(JunDim1+27)=6),JunDim1+27,""),IF(AND(YEAR(JunDim1+34)=AnnéeCalendrier,MONTH(JunDim1+34)=6),JunDim1+34,""))</f>
        <v/>
      </c>
      <c r="X21" s="7" t="str">
        <f>IF(DAY(JunDim1)=1,IF(AND(YEAR(JunDim1+28)=AnnéeCalendrier,MONTH(JunDim1+28)=6),JunDim1+28,""),IF(AND(YEAR(JunDim1+35)=AnnéeCalendrier,MONTH(JunDim1+35)=6),JunDim1+35,""))</f>
        <v/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>
        <f>IF(DAY(MaiDim1)=1,IF(AND(YEAR(MaiDim1+29)=AnnéeCalendrier,MONTH(MaiDim1+29)=5),MaiDim1+29,""),IF(AND(YEAR(MaiDim1+36)=AnnéeCalendrier,MONTH(MaiDim1+36)=5),MaiDim1+36,""))</f>
        <v>44347</v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35" t="s">
        <v>4</v>
      </c>
      <c r="C24" s="35"/>
      <c r="D24" s="35"/>
      <c r="E24" s="35"/>
      <c r="F24" s="35"/>
      <c r="G24" s="35"/>
      <c r="H24" s="35"/>
      <c r="J24" s="35" t="s">
        <v>14</v>
      </c>
      <c r="K24" s="35"/>
      <c r="L24" s="35"/>
      <c r="M24" s="35"/>
      <c r="N24" s="35"/>
      <c r="O24" s="35"/>
      <c r="P24" s="35"/>
      <c r="R24" s="35" t="s">
        <v>18</v>
      </c>
      <c r="S24" s="35"/>
      <c r="T24" s="35"/>
      <c r="U24" s="35"/>
      <c r="V24" s="35"/>
      <c r="W24" s="35"/>
      <c r="X24" s="35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 t="str">
        <f>IF(DAY(JulDim1)=1,"",IF(AND(YEAR(JulDim1+2)=AnnéeCalendrier,MONTH(JulDim1+2)=7),JulDim1+2,""))</f>
        <v/>
      </c>
      <c r="D26" s="5" t="str">
        <f>IF(DAY(JulDim1)=1,"",IF(AND(YEAR(JulDim1+3)=AnnéeCalendrier,MONTH(JulDim1+3)=7),JulDim1+3,""))</f>
        <v/>
      </c>
      <c r="E26" s="5">
        <f>IF(DAY(JulDim1)=1,"",IF(AND(YEAR(JulDim1+4)=AnnéeCalendrier,MONTH(JulDim1+4)=7),JulDim1+4,""))</f>
        <v>44378</v>
      </c>
      <c r="F26" s="5">
        <f>IF(DAY(JulDim1)=1,"",IF(AND(YEAR(JulDim1+5)=AnnéeCalendrier,MONTH(JulDim1+5)=7),JulDim1+5,""))</f>
        <v>44379</v>
      </c>
      <c r="G26" s="5">
        <f>IF(DAY(JulDim1)=1,"",IF(AND(YEAR(JulDim1+6)=AnnéeCalendrier,MONTH(JulDim1+6)=7),JulDim1+6,""))</f>
        <v>44380</v>
      </c>
      <c r="H26" s="7">
        <f>IF(DAY(JulDim1)=1,IF(AND(YEAR(JulDim1)=AnnéeCalendrier,MONTH(JulDim1)=7),JulDim1,""),IF(AND(YEAR(JulDim1+7)=AnnéeCalendrier,MONTH(JulDim1+7)=7),JulDim1+7,""))</f>
        <v>44381</v>
      </c>
      <c r="J26" s="6" t="str">
        <f>IF(DAY(AouDim1)=1,"",IF(AND(YEAR(AouDim1+1)=AnnéeCalendrier,MONTH(AouDim1+1)=8),AouDim1+1,""))</f>
        <v/>
      </c>
      <c r="K26" s="5" t="str">
        <f>IF(DAY(AouDim1)=1,"",IF(AND(YEAR(AouDim1+2)=AnnéeCalendrier,MONTH(AouDim1+2)=8),AouDim1+2,""))</f>
        <v/>
      </c>
      <c r="L26" s="5" t="str">
        <f>IF(DAY(AouDim1)=1,"",IF(AND(YEAR(AouDim1+3)=AnnéeCalendrier,MONTH(AouDim1+3)=8),AouDim1+3,""))</f>
        <v/>
      </c>
      <c r="M26" s="5" t="str">
        <f>IF(DAY(AouDim1)=1,"",IF(AND(YEAR(AouDim1+4)=AnnéeCalendrier,MONTH(AouDim1+4)=8),AouDim1+4,""))</f>
        <v/>
      </c>
      <c r="N26" s="5" t="str">
        <f>IF(DAY(AouDim1)=1,"",IF(AND(YEAR(AouDim1+5)=AnnéeCalendrier,MONTH(AouDim1+5)=8),AouDim1+5,""))</f>
        <v/>
      </c>
      <c r="O26" s="5" t="str">
        <f>IF(DAY(AouDim1)=1,"",IF(AND(YEAR(AouDim1+6)=AnnéeCalendrier,MONTH(AouDim1+6)=8),AouDim1+6,""))</f>
        <v/>
      </c>
      <c r="P26" s="7">
        <f>IF(DAY(AouDim1)=1,IF(AND(YEAR(AouDim1)=AnnéeCalendrier,MONTH(AouDim1)=8),AouDim1,""),IF(AND(YEAR(AouDim1+7)=AnnéeCalendrier,MONTH(AouDim1+7)=8),AouDim1+7,""))</f>
        <v>44409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>
        <f>IF(DAY(SepDim1)=1,"",IF(AND(YEAR(SepDim1+3)=AnnéeCalendrier,MONTH(SepDim1+3)=9),SepDim1+3,""))</f>
        <v>44440</v>
      </c>
      <c r="U26" s="5">
        <f>IF(DAY(SepDim1)=1,"",IF(AND(YEAR(SepDim1+4)=AnnéeCalendrier,MONTH(SepDim1+4)=9),SepDim1+4,""))</f>
        <v>44441</v>
      </c>
      <c r="V26" s="5">
        <f>IF(DAY(SepDim1)=1,"",IF(AND(YEAR(SepDim1+5)=AnnéeCalendrier,MONTH(SepDim1+5)=9),SepDim1+5,""))</f>
        <v>44442</v>
      </c>
      <c r="W26" s="5">
        <f>IF(DAY(SepDim1)=1,"",IF(AND(YEAR(SepDim1+6)=AnnéeCalendrier,MONTH(SepDim1+6)=9),SepDim1+6,""))</f>
        <v>44443</v>
      </c>
      <c r="X26" s="7">
        <f>IF(DAY(SepDim1)=1,IF(AND(YEAR(SepDim1)=AnnéeCalendrier,MONTH(SepDim1)=9),SepDim1,""),IF(AND(YEAR(SepDim1+7)=AnnéeCalendrier,MONTH(SepDim1+7)=9),SepDim1+7,""))</f>
        <v>44444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44382</v>
      </c>
      <c r="C27" s="5">
        <f>IF(DAY(JulDim1)=1,IF(AND(YEAR(JulDim1+2)=AnnéeCalendrier,MONTH(JulDim1+2)=7),JulDim1+2,""),IF(AND(YEAR(JulDim1+9)=AnnéeCalendrier,MONTH(JulDim1+9)=7),JulDim1+9,""))</f>
        <v>44383</v>
      </c>
      <c r="D27" s="5">
        <f>IF(DAY(JulDim1)=1,IF(AND(YEAR(JulDim1+3)=AnnéeCalendrier,MONTH(JulDim1+3)=7),JulDim1+3,""),IF(AND(YEAR(JulDim1+10)=AnnéeCalendrier,MONTH(JulDim1+10)=7),JulDim1+10,""))</f>
        <v>44384</v>
      </c>
      <c r="E27" s="5">
        <f>IF(DAY(JulDim1)=1,IF(AND(YEAR(JulDim1+4)=AnnéeCalendrier,MONTH(JulDim1+4)=7),JulDim1+4,""),IF(AND(YEAR(JulDim1+11)=AnnéeCalendrier,MONTH(JulDim1+11)=7),JulDim1+11,""))</f>
        <v>44385</v>
      </c>
      <c r="F27" s="5">
        <f>IF(DAY(JulDim1)=1,IF(AND(YEAR(JulDim1+5)=AnnéeCalendrier,MONTH(JulDim1+5)=7),JulDim1+5,""),IF(AND(YEAR(JulDim1+12)=AnnéeCalendrier,MONTH(JulDim1+12)=7),JulDim1+12,""))</f>
        <v>44386</v>
      </c>
      <c r="G27" s="5">
        <f>IF(DAY(JulDim1)=1,IF(AND(YEAR(JulDim1+6)=AnnéeCalendrier,MONTH(JulDim1+6)=7),JulDim1+6,""),IF(AND(YEAR(JulDim1+13)=AnnéeCalendrier,MONTH(JulDim1+13)=7),JulDim1+13,""))</f>
        <v>44387</v>
      </c>
      <c r="H27" s="7">
        <f>IF(DAY(JulDim1)=1,IF(AND(YEAR(JulDim1+7)=AnnéeCalendrier,MONTH(JulDim1+7)=7),JulDim1+7,""),IF(AND(YEAR(JulDim1+14)=AnnéeCalendrier,MONTH(JulDim1+14)=7),JulDim1+14,""))</f>
        <v>44388</v>
      </c>
      <c r="J27" s="6">
        <f>IF(DAY(AouDim1)=1,IF(AND(YEAR(AouDim1+1)=AnnéeCalendrier,MONTH(AouDim1+1)=8),AouDim1+1,""),IF(AND(YEAR(AouDim1+8)=AnnéeCalendrier,MONTH(AouDim1+8)=8),AouDim1+8,""))</f>
        <v>44410</v>
      </c>
      <c r="K27" s="5">
        <f>IF(DAY(AouDim1)=1,IF(AND(YEAR(AouDim1+2)=AnnéeCalendrier,MONTH(AouDim1+2)=8),AouDim1+2,""),IF(AND(YEAR(AouDim1+9)=AnnéeCalendrier,MONTH(AouDim1+9)=8),AouDim1+9,""))</f>
        <v>44411</v>
      </c>
      <c r="L27" s="5">
        <f>IF(DAY(AouDim1)=1,IF(AND(YEAR(AouDim1+3)=AnnéeCalendrier,MONTH(AouDim1+3)=8),AouDim1+3,""),IF(AND(YEAR(AouDim1+10)=AnnéeCalendrier,MONTH(AouDim1+10)=8),AouDim1+10,""))</f>
        <v>44412</v>
      </c>
      <c r="M27" s="5">
        <f>IF(DAY(AouDim1)=1,IF(AND(YEAR(AouDim1+4)=AnnéeCalendrier,MONTH(AouDim1+4)=8),AouDim1+4,""),IF(AND(YEAR(AouDim1+11)=AnnéeCalendrier,MONTH(AouDim1+11)=8),AouDim1+11,""))</f>
        <v>44413</v>
      </c>
      <c r="N27" s="5">
        <f>IF(DAY(AouDim1)=1,IF(AND(YEAR(AouDim1+5)=AnnéeCalendrier,MONTH(AouDim1+5)=8),AouDim1+5,""),IF(AND(YEAR(AouDim1+12)=AnnéeCalendrier,MONTH(AouDim1+12)=8),AouDim1+12,""))</f>
        <v>44414</v>
      </c>
      <c r="O27" s="5">
        <f>IF(DAY(AouDim1)=1,IF(AND(YEAR(AouDim1+6)=AnnéeCalendrier,MONTH(AouDim1+6)=8),AouDim1+6,""),IF(AND(YEAR(AouDim1+13)=AnnéeCalendrier,MONTH(AouDim1+13)=8),AouDim1+13,""))</f>
        <v>44415</v>
      </c>
      <c r="P27" s="7">
        <f>IF(DAY(AouDim1)=1,IF(AND(YEAR(AouDim1+7)=AnnéeCalendrier,MONTH(AouDim1+7)=8),AouDim1+7,""),IF(AND(YEAR(AouDim1+14)=AnnéeCalendrier,MONTH(AouDim1+14)=8),AouDim1+14,""))</f>
        <v>44416</v>
      </c>
      <c r="Q27" s="1"/>
      <c r="R27" s="6">
        <f>IF(DAY(SepDim1)=1,IF(AND(YEAR(SepDim1+1)=AnnéeCalendrier,MONTH(SepDim1+1)=9),SepDim1+1,""),IF(AND(YEAR(SepDim1+8)=AnnéeCalendrier,MONTH(SepDim1+8)=9),SepDim1+8,""))</f>
        <v>44445</v>
      </c>
      <c r="S27" s="5">
        <f>IF(DAY(SepDim1)=1,IF(AND(YEAR(SepDim1+2)=AnnéeCalendrier,MONTH(SepDim1+2)=9),SepDim1+2,""),IF(AND(YEAR(SepDim1+9)=AnnéeCalendrier,MONTH(SepDim1+9)=9),SepDim1+9,""))</f>
        <v>44446</v>
      </c>
      <c r="T27" s="5">
        <f>IF(DAY(SepDim1)=1,IF(AND(YEAR(SepDim1+3)=AnnéeCalendrier,MONTH(SepDim1+3)=9),SepDim1+3,""),IF(AND(YEAR(SepDim1+10)=AnnéeCalendrier,MONTH(SepDim1+10)=9),SepDim1+10,""))</f>
        <v>44447</v>
      </c>
      <c r="U27" s="5">
        <f>IF(DAY(SepDim1)=1,IF(AND(YEAR(SepDim1+4)=AnnéeCalendrier,MONTH(SepDim1+4)=9),SepDim1+4,""),IF(AND(YEAR(SepDim1+11)=AnnéeCalendrier,MONTH(SepDim1+11)=9),SepDim1+11,""))</f>
        <v>44448</v>
      </c>
      <c r="V27" s="5">
        <f>IF(DAY(SepDim1)=1,IF(AND(YEAR(SepDim1+5)=AnnéeCalendrier,MONTH(SepDim1+5)=9),SepDim1+5,""),IF(AND(YEAR(SepDim1+12)=AnnéeCalendrier,MONTH(SepDim1+12)=9),SepDim1+12,""))</f>
        <v>44449</v>
      </c>
      <c r="W27" s="5">
        <f>IF(DAY(SepDim1)=1,IF(AND(YEAR(SepDim1+6)=AnnéeCalendrier,MONTH(SepDim1+6)=9),SepDim1+6,""),IF(AND(YEAR(SepDim1+13)=AnnéeCalendrier,MONTH(SepDim1+13)=9),SepDim1+13,""))</f>
        <v>44450</v>
      </c>
      <c r="X27" s="7">
        <f>IF(DAY(SepDim1)=1,IF(AND(YEAR(SepDim1+7)=AnnéeCalendrier,MONTH(SepDim1+7)=9),SepDim1+7,""),IF(AND(YEAR(SepDim1+14)=AnnéeCalendrier,MONTH(SepDim1+14)=9),SepDim1+14,""))</f>
        <v>44451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44389</v>
      </c>
      <c r="C28" s="5">
        <f>IF(DAY(JulDim1)=1,IF(AND(YEAR(JulDim1+9)=AnnéeCalendrier,MONTH(JulDim1+9)=7),JulDim1+9,""),IF(AND(YEAR(JulDim1+16)=AnnéeCalendrier,MONTH(JulDim1+16)=7),JulDim1+16,""))</f>
        <v>44390</v>
      </c>
      <c r="D28" s="5">
        <f>IF(DAY(JulDim1)=1,IF(AND(YEAR(JulDim1+10)=AnnéeCalendrier,MONTH(JulDim1+10)=7),JulDim1+10,""),IF(AND(YEAR(JulDim1+17)=AnnéeCalendrier,MONTH(JulDim1+17)=7),JulDim1+17,""))</f>
        <v>44391</v>
      </c>
      <c r="E28" s="5">
        <f>IF(DAY(JulDim1)=1,IF(AND(YEAR(JulDim1+11)=AnnéeCalendrier,MONTH(JulDim1+11)=7),JulDim1+11,""),IF(AND(YEAR(JulDim1+18)=AnnéeCalendrier,MONTH(JulDim1+18)=7),JulDim1+18,""))</f>
        <v>44392</v>
      </c>
      <c r="F28" s="5">
        <f>IF(DAY(JulDim1)=1,IF(AND(YEAR(JulDim1+12)=AnnéeCalendrier,MONTH(JulDim1+12)=7),JulDim1+12,""),IF(AND(YEAR(JulDim1+19)=AnnéeCalendrier,MONTH(JulDim1+19)=7),JulDim1+19,""))</f>
        <v>44393</v>
      </c>
      <c r="G28" s="5">
        <f>IF(DAY(JulDim1)=1,IF(AND(YEAR(JulDim1+13)=AnnéeCalendrier,MONTH(JulDim1+13)=7),JulDim1+13,""),IF(AND(YEAR(JulDim1+20)=AnnéeCalendrier,MONTH(JulDim1+20)=7),JulDim1+20,""))</f>
        <v>44394</v>
      </c>
      <c r="H28" s="7">
        <f>IF(DAY(JulDim1)=1,IF(AND(YEAR(JulDim1+14)=AnnéeCalendrier,MONTH(JulDim1+14)=7),JulDim1+14,""),IF(AND(YEAR(JulDim1+21)=AnnéeCalendrier,MONTH(JulDim1+21)=7),JulDim1+21,""))</f>
        <v>44395</v>
      </c>
      <c r="J28" s="6">
        <f>IF(DAY(AouDim1)=1,IF(AND(YEAR(AouDim1+8)=AnnéeCalendrier,MONTH(AouDim1+8)=8),AouDim1+8,""),IF(AND(YEAR(AouDim1+15)=AnnéeCalendrier,MONTH(AouDim1+15)=8),AouDim1+15,""))</f>
        <v>44417</v>
      </c>
      <c r="K28" s="5">
        <f>IF(DAY(AouDim1)=1,IF(AND(YEAR(AouDim1+9)=AnnéeCalendrier,MONTH(AouDim1+9)=8),AouDim1+9,""),IF(AND(YEAR(AouDim1+16)=AnnéeCalendrier,MONTH(AouDim1+16)=8),AouDim1+16,""))</f>
        <v>44418</v>
      </c>
      <c r="L28" s="5">
        <f>IF(DAY(AouDim1)=1,IF(AND(YEAR(AouDim1+10)=AnnéeCalendrier,MONTH(AouDim1+10)=8),AouDim1+10,""),IF(AND(YEAR(AouDim1+17)=AnnéeCalendrier,MONTH(AouDim1+17)=8),AouDim1+17,""))</f>
        <v>44419</v>
      </c>
      <c r="M28" s="5">
        <f>IF(DAY(AouDim1)=1,IF(AND(YEAR(AouDim1+11)=AnnéeCalendrier,MONTH(AouDim1+11)=8),AouDim1+11,""),IF(AND(YEAR(AouDim1+18)=AnnéeCalendrier,MONTH(AouDim1+18)=8),AouDim1+18,""))</f>
        <v>44420</v>
      </c>
      <c r="N28" s="5">
        <f>IF(DAY(AouDim1)=1,IF(AND(YEAR(AouDim1+12)=AnnéeCalendrier,MONTH(AouDim1+12)=8),AouDim1+12,""),IF(AND(YEAR(AouDim1+19)=AnnéeCalendrier,MONTH(AouDim1+19)=8),AouDim1+19,""))</f>
        <v>44421</v>
      </c>
      <c r="O28" s="5">
        <f>IF(DAY(AouDim1)=1,IF(AND(YEAR(AouDim1+13)=AnnéeCalendrier,MONTH(AouDim1+13)=8),AouDim1+13,""),IF(AND(YEAR(AouDim1+20)=AnnéeCalendrier,MONTH(AouDim1+20)=8),AouDim1+20,""))</f>
        <v>44422</v>
      </c>
      <c r="P28" s="7">
        <f>IF(DAY(AouDim1)=1,IF(AND(YEAR(AouDim1+14)=AnnéeCalendrier,MONTH(AouDim1+14)=8),AouDim1+14,""),IF(AND(YEAR(AouDim1+21)=AnnéeCalendrier,MONTH(AouDim1+21)=8),AouDim1+21,""))</f>
        <v>44423</v>
      </c>
      <c r="Q28" s="1"/>
      <c r="R28" s="6">
        <f>IF(DAY(SepDim1)=1,IF(AND(YEAR(SepDim1+8)=AnnéeCalendrier,MONTH(SepDim1+8)=9),SepDim1+8,""),IF(AND(YEAR(SepDim1+15)=AnnéeCalendrier,MONTH(SepDim1+15)=9),SepDim1+15,""))</f>
        <v>44452</v>
      </c>
      <c r="S28" s="5">
        <f>IF(DAY(SepDim1)=1,IF(AND(YEAR(SepDim1+9)=AnnéeCalendrier,MONTH(SepDim1+9)=9),SepDim1+9,""),IF(AND(YEAR(SepDim1+16)=AnnéeCalendrier,MONTH(SepDim1+16)=9),SepDim1+16,""))</f>
        <v>44453</v>
      </c>
      <c r="T28" s="5">
        <f>IF(DAY(SepDim1)=1,IF(AND(YEAR(SepDim1+10)=AnnéeCalendrier,MONTH(SepDim1+10)=9),SepDim1+10,""),IF(AND(YEAR(SepDim1+17)=AnnéeCalendrier,MONTH(SepDim1+17)=9),SepDim1+17,""))</f>
        <v>44454</v>
      </c>
      <c r="U28" s="5">
        <f>IF(DAY(SepDim1)=1,IF(AND(YEAR(SepDim1+11)=AnnéeCalendrier,MONTH(SepDim1+11)=9),SepDim1+11,""),IF(AND(YEAR(SepDim1+18)=AnnéeCalendrier,MONTH(SepDim1+18)=9),SepDim1+18,""))</f>
        <v>44455</v>
      </c>
      <c r="V28" s="5">
        <f>IF(DAY(SepDim1)=1,IF(AND(YEAR(SepDim1+12)=AnnéeCalendrier,MONTH(SepDim1+12)=9),SepDim1+12,""),IF(AND(YEAR(SepDim1+19)=AnnéeCalendrier,MONTH(SepDim1+19)=9),SepDim1+19,""))</f>
        <v>44456</v>
      </c>
      <c r="W28" s="5">
        <f>IF(DAY(SepDim1)=1,IF(AND(YEAR(SepDim1+13)=AnnéeCalendrier,MONTH(SepDim1+13)=9),SepDim1+13,""),IF(AND(YEAR(SepDim1+20)=AnnéeCalendrier,MONTH(SepDim1+20)=9),SepDim1+20,""))</f>
        <v>44457</v>
      </c>
      <c r="X28" s="7">
        <f>IF(DAY(SepDim1)=1,IF(AND(YEAR(SepDim1+14)=AnnéeCalendrier,MONTH(SepDim1+14)=9),SepDim1+14,""),IF(AND(YEAR(SepDim1+21)=AnnéeCalendrier,MONTH(SepDim1+21)=9),SepDim1+21,""))</f>
        <v>44458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44396</v>
      </c>
      <c r="C29" s="5">
        <f>IF(DAY(JulDim1)=1,IF(AND(YEAR(JulDim1+16)=AnnéeCalendrier,MONTH(JulDim1+16)=7),JulDim1+16,""),IF(AND(YEAR(JulDim1+23)=AnnéeCalendrier,MONTH(JulDim1+23)=7),JulDim1+23,""))</f>
        <v>44397</v>
      </c>
      <c r="D29" s="5">
        <f>IF(DAY(JulDim1)=1,IF(AND(YEAR(JulDim1+17)=AnnéeCalendrier,MONTH(JulDim1+17)=7),JulDim1+17,""),IF(AND(YEAR(JulDim1+24)=AnnéeCalendrier,MONTH(JulDim1+24)=7),JulDim1+24,""))</f>
        <v>44398</v>
      </c>
      <c r="E29" s="5">
        <f>IF(DAY(JulDim1)=1,IF(AND(YEAR(JulDim1+18)=AnnéeCalendrier,MONTH(JulDim1+18)=7),JulDim1+18,""),IF(AND(YEAR(JulDim1+25)=AnnéeCalendrier,MONTH(JulDim1+25)=7),JulDim1+25,""))</f>
        <v>44399</v>
      </c>
      <c r="F29" s="5">
        <f>IF(DAY(JulDim1)=1,IF(AND(YEAR(JulDim1+19)=AnnéeCalendrier,MONTH(JulDim1+19)=7),JulDim1+19,""),IF(AND(YEAR(JulDim1+26)=AnnéeCalendrier,MONTH(JulDim1+26)=7),JulDim1+26,""))</f>
        <v>44400</v>
      </c>
      <c r="G29" s="5">
        <f>IF(DAY(JulDim1)=1,IF(AND(YEAR(JulDim1+20)=AnnéeCalendrier,MONTH(JulDim1+20)=7),JulDim1+20,""),IF(AND(YEAR(JulDim1+27)=AnnéeCalendrier,MONTH(JulDim1+27)=7),JulDim1+27,""))</f>
        <v>44401</v>
      </c>
      <c r="H29" s="7">
        <f>IF(DAY(JulDim1)=1,IF(AND(YEAR(JulDim1+21)=AnnéeCalendrier,MONTH(JulDim1+21)=7),JulDim1+21,""),IF(AND(YEAR(JulDim1+28)=AnnéeCalendrier,MONTH(JulDim1+28)=7),JulDim1+28,""))</f>
        <v>44402</v>
      </c>
      <c r="J29" s="6">
        <f>IF(DAY(AouDim1)=1,IF(AND(YEAR(AouDim1+15)=AnnéeCalendrier,MONTH(AouDim1+15)=8),AouDim1+15,""),IF(AND(YEAR(AouDim1+22)=AnnéeCalendrier,MONTH(AouDim1+22)=8),AouDim1+22,""))</f>
        <v>44424</v>
      </c>
      <c r="K29" s="5">
        <f>IF(DAY(AouDim1)=1,IF(AND(YEAR(AouDim1+16)=AnnéeCalendrier,MONTH(AouDim1+16)=8),AouDim1+16,""),IF(AND(YEAR(AouDim1+23)=AnnéeCalendrier,MONTH(AouDim1+23)=8),AouDim1+23,""))</f>
        <v>44425</v>
      </c>
      <c r="L29" s="5">
        <f>IF(DAY(AouDim1)=1,IF(AND(YEAR(AouDim1+17)=AnnéeCalendrier,MONTH(AouDim1+17)=8),AouDim1+17,""),IF(AND(YEAR(AouDim1+24)=AnnéeCalendrier,MONTH(AouDim1+24)=8),AouDim1+24,""))</f>
        <v>44426</v>
      </c>
      <c r="M29" s="5">
        <f>IF(DAY(AouDim1)=1,IF(AND(YEAR(AouDim1+18)=AnnéeCalendrier,MONTH(AouDim1+18)=8),AouDim1+18,""),IF(AND(YEAR(AouDim1+25)=AnnéeCalendrier,MONTH(AouDim1+25)=8),AouDim1+25,""))</f>
        <v>44427</v>
      </c>
      <c r="N29" s="5">
        <f>IF(DAY(AouDim1)=1,IF(AND(YEAR(AouDim1+19)=AnnéeCalendrier,MONTH(AouDim1+19)=8),AouDim1+19,""),IF(AND(YEAR(AouDim1+26)=AnnéeCalendrier,MONTH(AouDim1+26)=8),AouDim1+26,""))</f>
        <v>44428</v>
      </c>
      <c r="O29" s="5">
        <f>IF(DAY(AouDim1)=1,IF(AND(YEAR(AouDim1+20)=AnnéeCalendrier,MONTH(AouDim1+20)=8),AouDim1+20,""),IF(AND(YEAR(AouDim1+27)=AnnéeCalendrier,MONTH(AouDim1+27)=8),AouDim1+27,""))</f>
        <v>44429</v>
      </c>
      <c r="P29" s="7">
        <f>IF(DAY(AouDim1)=1,IF(AND(YEAR(AouDim1+21)=AnnéeCalendrier,MONTH(AouDim1+21)=8),AouDim1+21,""),IF(AND(YEAR(AouDim1+28)=AnnéeCalendrier,MONTH(AouDim1+28)=8),AouDim1+28,""))</f>
        <v>44430</v>
      </c>
      <c r="Q29" s="1"/>
      <c r="R29" s="6">
        <f>IF(DAY(SepDim1)=1,IF(AND(YEAR(SepDim1+15)=AnnéeCalendrier,MONTH(SepDim1+15)=9),SepDim1+15,""),IF(AND(YEAR(SepDim1+22)=AnnéeCalendrier,MONTH(SepDim1+22)=9),SepDim1+22,""))</f>
        <v>44459</v>
      </c>
      <c r="S29" s="5">
        <f>IF(DAY(SepDim1)=1,IF(AND(YEAR(SepDim1+16)=AnnéeCalendrier,MONTH(SepDim1+16)=9),SepDim1+16,""),IF(AND(YEAR(SepDim1+23)=AnnéeCalendrier,MONTH(SepDim1+23)=9),SepDim1+23,""))</f>
        <v>44460</v>
      </c>
      <c r="T29" s="5">
        <f>IF(DAY(SepDim1)=1,IF(AND(YEAR(SepDim1+17)=AnnéeCalendrier,MONTH(SepDim1+17)=9),SepDim1+17,""),IF(AND(YEAR(SepDim1+24)=AnnéeCalendrier,MONTH(SepDim1+24)=9),SepDim1+24,""))</f>
        <v>44461</v>
      </c>
      <c r="U29" s="5">
        <f>IF(DAY(SepDim1)=1,IF(AND(YEAR(SepDim1+18)=AnnéeCalendrier,MONTH(SepDim1+18)=9),SepDim1+18,""),IF(AND(YEAR(SepDim1+25)=AnnéeCalendrier,MONTH(SepDim1+25)=9),SepDim1+25,""))</f>
        <v>44462</v>
      </c>
      <c r="V29" s="5">
        <f>IF(DAY(SepDim1)=1,IF(AND(YEAR(SepDim1+19)=AnnéeCalendrier,MONTH(SepDim1+19)=9),SepDim1+19,""),IF(AND(YEAR(SepDim1+26)=AnnéeCalendrier,MONTH(SepDim1+26)=9),SepDim1+26,""))</f>
        <v>44463</v>
      </c>
      <c r="W29" s="5">
        <f>IF(DAY(SepDim1)=1,IF(AND(YEAR(SepDim1+20)=AnnéeCalendrier,MONTH(SepDim1+20)=9),SepDim1+20,""),IF(AND(YEAR(SepDim1+27)=AnnéeCalendrier,MONTH(SepDim1+27)=9),SepDim1+27,""))</f>
        <v>44464</v>
      </c>
      <c r="X29" s="7">
        <f>IF(DAY(SepDim1)=1,IF(AND(YEAR(SepDim1+21)=AnnéeCalendrier,MONTH(SepDim1+21)=9),SepDim1+21,""),IF(AND(YEAR(SepDim1+28)=AnnéeCalendrier,MONTH(SepDim1+28)=9),SepDim1+28,""))</f>
        <v>44465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44403</v>
      </c>
      <c r="C30" s="5">
        <f>IF(DAY(JulDim1)=1,IF(AND(YEAR(JulDim1+23)=AnnéeCalendrier,MONTH(JulDim1+23)=7),JulDim1+23,""),IF(AND(YEAR(JulDim1+30)=AnnéeCalendrier,MONTH(JulDim1+30)=7),JulDim1+30,""))</f>
        <v>44404</v>
      </c>
      <c r="D30" s="5">
        <f>IF(DAY(JulDim1)=1,IF(AND(YEAR(JulDim1+24)=AnnéeCalendrier,MONTH(JulDim1+24)=7),JulDim1+24,""),IF(AND(YEAR(JulDim1+31)=AnnéeCalendrier,MONTH(JulDim1+31)=7),JulDim1+31,""))</f>
        <v>44405</v>
      </c>
      <c r="E30" s="5">
        <f>IF(DAY(JulDim1)=1,IF(AND(YEAR(JulDim1+25)=AnnéeCalendrier,MONTH(JulDim1+25)=7),JulDim1+25,""),IF(AND(YEAR(JulDim1+32)=AnnéeCalendrier,MONTH(JulDim1+32)=7),JulDim1+32,""))</f>
        <v>44406</v>
      </c>
      <c r="F30" s="5">
        <f>IF(DAY(JulDim1)=1,IF(AND(YEAR(JulDim1+26)=AnnéeCalendrier,MONTH(JulDim1+26)=7),JulDim1+26,""),IF(AND(YEAR(JulDim1+33)=AnnéeCalendrier,MONTH(JulDim1+33)=7),JulDim1+33,""))</f>
        <v>44407</v>
      </c>
      <c r="G30" s="5">
        <f>IF(DAY(JulDim1)=1,IF(AND(YEAR(JulDim1+27)=AnnéeCalendrier,MONTH(JulDim1+27)=7),JulDim1+27,""),IF(AND(YEAR(JulDim1+34)=AnnéeCalendrier,MONTH(JulDim1+34)=7),JulDim1+34,""))</f>
        <v>44408</v>
      </c>
      <c r="H30" s="7" t="str">
        <f>IF(DAY(JulDim1)=1,IF(AND(YEAR(JulDim1+28)=AnnéeCalendrier,MONTH(JulDim1+28)=7),JulDim1+28,""),IF(AND(YEAR(JulDim1+35)=AnnéeCalendrier,MONTH(JulDim1+35)=7),JulDim1+35,""))</f>
        <v/>
      </c>
      <c r="J30" s="6">
        <f>IF(DAY(AouDim1)=1,IF(AND(YEAR(AouDim1+22)=AnnéeCalendrier,MONTH(AouDim1+22)=8),AouDim1+22,""),IF(AND(YEAR(AouDim1+29)=AnnéeCalendrier,MONTH(AouDim1+29)=8),AouDim1+29,""))</f>
        <v>44431</v>
      </c>
      <c r="K30" s="5">
        <f>IF(DAY(AouDim1)=1,IF(AND(YEAR(AouDim1+23)=AnnéeCalendrier,MONTH(AouDim1+23)=8),AouDim1+23,""),IF(AND(YEAR(AouDim1+30)=AnnéeCalendrier,MONTH(AouDim1+30)=8),AouDim1+30,""))</f>
        <v>44432</v>
      </c>
      <c r="L30" s="5">
        <f>IF(DAY(AouDim1)=1,IF(AND(YEAR(AouDim1+24)=AnnéeCalendrier,MONTH(AouDim1+24)=8),AouDim1+24,""),IF(AND(YEAR(AouDim1+31)=AnnéeCalendrier,MONTH(AouDim1+31)=8),AouDim1+31,""))</f>
        <v>44433</v>
      </c>
      <c r="M30" s="5">
        <f>IF(DAY(AouDim1)=1,IF(AND(YEAR(AouDim1+25)=AnnéeCalendrier,MONTH(AouDim1+25)=8),AouDim1+25,""),IF(AND(YEAR(AouDim1+32)=AnnéeCalendrier,MONTH(AouDim1+32)=8),AouDim1+32,""))</f>
        <v>44434</v>
      </c>
      <c r="N30" s="5">
        <f>IF(DAY(AouDim1)=1,IF(AND(YEAR(AouDim1+26)=AnnéeCalendrier,MONTH(AouDim1+26)=8),AouDim1+26,""),IF(AND(YEAR(AouDim1+33)=AnnéeCalendrier,MONTH(AouDim1+33)=8),AouDim1+33,""))</f>
        <v>44435</v>
      </c>
      <c r="O30" s="5">
        <f>IF(DAY(AouDim1)=1,IF(AND(YEAR(AouDim1+27)=AnnéeCalendrier,MONTH(AouDim1+27)=8),AouDim1+27,""),IF(AND(YEAR(AouDim1+34)=AnnéeCalendrier,MONTH(AouDim1+34)=8),AouDim1+34,""))</f>
        <v>44436</v>
      </c>
      <c r="P30" s="7">
        <f>IF(DAY(AouDim1)=1,IF(AND(YEAR(AouDim1+28)=AnnéeCalendrier,MONTH(AouDim1+28)=8),AouDim1+28,""),IF(AND(YEAR(AouDim1+35)=AnnéeCalendrier,MONTH(AouDim1+35)=8),AouDim1+35,""))</f>
        <v>44437</v>
      </c>
      <c r="Q30" s="1"/>
      <c r="R30" s="6">
        <f>IF(DAY(SepDim1)=1,IF(AND(YEAR(SepDim1+22)=AnnéeCalendrier,MONTH(SepDim1+22)=9),SepDim1+22,""),IF(AND(YEAR(SepDim1+29)=AnnéeCalendrier,MONTH(SepDim1+29)=9),SepDim1+29,""))</f>
        <v>44466</v>
      </c>
      <c r="S30" s="5">
        <f>IF(DAY(SepDim1)=1,IF(AND(YEAR(SepDim1+23)=AnnéeCalendrier,MONTH(SepDim1+23)=9),SepDim1+23,""),IF(AND(YEAR(SepDim1+30)=AnnéeCalendrier,MONTH(SepDim1+30)=9),SepDim1+30,""))</f>
        <v>44467</v>
      </c>
      <c r="T30" s="5">
        <f>IF(DAY(SepDim1)=1,IF(AND(YEAR(SepDim1+24)=AnnéeCalendrier,MONTH(SepDim1+24)=9),SepDim1+24,""),IF(AND(YEAR(SepDim1+31)=AnnéeCalendrier,MONTH(SepDim1+31)=9),SepDim1+31,""))</f>
        <v>44468</v>
      </c>
      <c r="U30" s="5">
        <f>IF(DAY(SepDim1)=1,IF(AND(YEAR(SepDim1+25)=AnnéeCalendrier,MONTH(SepDim1+25)=9),SepDim1+25,""),IF(AND(YEAR(SepDim1+32)=AnnéeCalendrier,MONTH(SepDim1+32)=9),SepDim1+32,""))</f>
        <v>44469</v>
      </c>
      <c r="V30" s="5" t="str">
        <f>IF(DAY(SepDim1)=1,IF(AND(YEAR(SepDim1+26)=AnnéeCalendrier,MONTH(SepDim1+26)=9),SepDim1+26,""),IF(AND(YEAR(SepDim1+33)=AnnéeCalendrier,MONTH(SepDim1+33)=9),SepDim1+33,""))</f>
        <v/>
      </c>
      <c r="W30" s="5" t="str">
        <f>IF(DAY(SepDim1)=1,IF(AND(YEAR(SepDim1+27)=AnnéeCalendrier,MONTH(SepDim1+27)=9),SepDim1+27,""),IF(AND(YEAR(SepDim1+34)=AnnéeCalendrier,MONTH(SepDim1+34)=9),SepDim1+34,""))</f>
        <v/>
      </c>
      <c r="X30" s="7" t="str">
        <f>IF(DAY(SepDim1)=1,IF(AND(YEAR(SepDim1+28)=AnnéeCalendrier,MONTH(SepDim1+28)=9),SepDim1+28,""),IF(AND(YEAR(SepDim1+35)=AnnéeCalendrier,MONTH(SepDim1+35)=9),SepDim1+35,""))</f>
        <v/>
      </c>
    </row>
    <row r="31" spans="1:24" ht="36" customHeight="1" x14ac:dyDescent="0.25">
      <c r="B31" s="8" t="str">
        <f>IF(DAY(JulDim1)=1,IF(AND(YEAR(JulDim1+29)=AnnéeCalendrier,MONTH(JulDim1+29)=7),JulDim1+29,""),IF(AND(YEAR(JulDim1+36)=AnnéeCalendrier,MONTH(JulDim1+36)=7),JulDim1+36,""))</f>
        <v/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>
        <f>IF(DAY(AouDim1)=1,IF(AND(YEAR(AouDim1+29)=AnnéeCalendrier,MONTH(AouDim1+29)=8),AouDim1+29,""),IF(AND(YEAR(AouDim1+36)=AnnéeCalendrier,MONTH(AouDim1+36)=8),AouDim1+36,""))</f>
        <v>44438</v>
      </c>
      <c r="K31" s="9">
        <f>IF(DAY(AouDim1)=1,IF(AND(YEAR(AouDim1+30)=AnnéeCalendrier,MONTH(AouDim1+30)=8),AouDim1+30,""),IF(AND(YEAR(AouDim1+37)=AnnéeCalendrier,MONTH(AouDim1+37)=8),AouDim1+37,""))</f>
        <v>44439</v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35" t="s">
        <v>5</v>
      </c>
      <c r="C33" s="35"/>
      <c r="D33" s="35"/>
      <c r="E33" s="35"/>
      <c r="F33" s="35"/>
      <c r="G33" s="35"/>
      <c r="H33" s="35"/>
      <c r="J33" s="35" t="s">
        <v>15</v>
      </c>
      <c r="K33" s="35"/>
      <c r="L33" s="35"/>
      <c r="M33" s="35"/>
      <c r="N33" s="35"/>
      <c r="O33" s="35"/>
      <c r="P33" s="35"/>
      <c r="R33" s="35" t="s">
        <v>19</v>
      </c>
      <c r="S33" s="35"/>
      <c r="T33" s="35"/>
      <c r="U33" s="35"/>
      <c r="V33" s="35"/>
      <c r="W33" s="35"/>
      <c r="X33" s="35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 t="str">
        <f>IF(DAY(OctDim1)=1,"",IF(AND(YEAR(OctDim1+2)=AnnéeCalendrier,MONTH(OctDim1+2)=10),OctDim1+2,""))</f>
        <v/>
      </c>
      <c r="D35" s="5" t="str">
        <f>IF(DAY(OctDim1)=1,"",IF(AND(YEAR(OctDim1+3)=AnnéeCalendrier,MONTH(OctDim1+3)=10),OctDim1+3,""))</f>
        <v/>
      </c>
      <c r="E35" s="5" t="str">
        <f>IF(DAY(OctDim1)=1,"",IF(AND(YEAR(OctDim1+4)=AnnéeCalendrier,MONTH(OctDim1+4)=10),OctDim1+4,""))</f>
        <v/>
      </c>
      <c r="F35" s="5">
        <f>IF(DAY(OctDim1)=1,"",IF(AND(YEAR(OctDim1+5)=AnnéeCalendrier,MONTH(OctDim1+5)=10),OctDim1+5,""))</f>
        <v>44470</v>
      </c>
      <c r="G35" s="5">
        <f>IF(DAY(OctDim1)=1,"",IF(AND(YEAR(OctDim1+6)=AnnéeCalendrier,MONTH(OctDim1+6)=10),OctDim1+6,""))</f>
        <v>44471</v>
      </c>
      <c r="H35" s="7">
        <f>IF(DAY(OctDim1)=1,IF(AND(YEAR(OctDim1)=AnnéeCalendrier,MONTH(OctDim1)=10),OctDim1,""),IF(AND(YEAR(OctDim1+7)=AnnéeCalendrier,MONTH(OctDim1+7)=10),OctDim1+7,""))</f>
        <v>44472</v>
      </c>
      <c r="I35" s="4"/>
      <c r="J35" s="6">
        <f>IF(DAY(NovDim1)=1,"",IF(AND(YEAR(NovDim1+1)=AnnéeCalendrier,MONTH(NovDim1+1)=11),NovDim1+1,""))</f>
        <v>44501</v>
      </c>
      <c r="K35" s="5">
        <f>IF(DAY(NovDim1)=1,"",IF(AND(YEAR(NovDim1+2)=AnnéeCalendrier,MONTH(NovDim1+2)=11),NovDim1+2,""))</f>
        <v>44502</v>
      </c>
      <c r="L35" s="5">
        <f>IF(DAY(NovDim1)=1,"",IF(AND(YEAR(NovDim1+3)=AnnéeCalendrier,MONTH(NovDim1+3)=11),NovDim1+3,""))</f>
        <v>44503</v>
      </c>
      <c r="M35" s="5">
        <f>IF(DAY(NovDim1)=1,"",IF(AND(YEAR(NovDim1+4)=AnnéeCalendrier,MONTH(NovDim1+4)=11),NovDim1+4,""))</f>
        <v>44504</v>
      </c>
      <c r="N35" s="5">
        <f>IF(DAY(NovDim1)=1,"",IF(AND(YEAR(NovDim1+5)=AnnéeCalendrier,MONTH(NovDim1+5)=11),NovDim1+5,""))</f>
        <v>44505</v>
      </c>
      <c r="O35" s="5">
        <f>IF(DAY(NovDim1)=1,"",IF(AND(YEAR(NovDim1+6)=AnnéeCalendrier,MONTH(NovDim1+6)=11),NovDim1+6,""))</f>
        <v>44506</v>
      </c>
      <c r="P35" s="7">
        <f>IF(DAY(NovDim1)=1,IF(AND(YEAR(NovDim1)=AnnéeCalendrier,MONTH(NovDim1)=11),NovDim1,""),IF(AND(YEAR(NovDim1+7)=AnnéeCalendrier,MONTH(NovDim1+7)=11),NovDim1+7,""))</f>
        <v>44507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 t="str">
        <f>IF(DAY(DécDim1)=1,"",IF(AND(YEAR(DécDim1+3)=AnnéeCalendrier,MONTH(DécDim1+3)=12),DécDim1+3,""))</f>
        <v/>
      </c>
      <c r="U35" s="5" t="str">
        <f>IF(DAY(DécDim1)=1,"",IF(AND(YEAR(DécDim1+4)=AnnéeCalendrier,MONTH(DécDim1+4)=12),DécDim1+4,""))</f>
        <v/>
      </c>
      <c r="V35" s="5" t="str">
        <f>IF(DAY(DécDim1)=1,"",IF(AND(YEAR(DécDim1+5)=AnnéeCalendrier,MONTH(DécDim1+5)=12),DécDim1+5,""))</f>
        <v/>
      </c>
      <c r="W35" s="5" t="str">
        <f>IF(DAY(DécDim1)=1,"",IF(AND(YEAR(DécDim1+6)=AnnéeCalendrier,MONTH(DécDim1+6)=12),DécDim1+6,""))</f>
        <v/>
      </c>
      <c r="X35" s="7" t="str">
        <f>IF(DAY(DécDim1)=1,IF(AND(YEAR(DécDim1)=AnnéeCalendrier,MONTH(DécDim1)=12),DécDim1,""),IF(AND(YEAR(DécDim1+7)=AnnéeCalendrier,MONTH(DécDim1+7)=12),DécDim1+7,""))</f>
        <v/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44473</v>
      </c>
      <c r="C36" s="5">
        <f>IF(DAY(OctDim1)=1,IF(AND(YEAR(OctDim1+2)=AnnéeCalendrier,MONTH(OctDim1+2)=10),OctDim1+2,""),IF(AND(YEAR(OctDim1+9)=AnnéeCalendrier,MONTH(OctDim1+9)=10),OctDim1+9,""))</f>
        <v>44474</v>
      </c>
      <c r="D36" s="5">
        <f>IF(DAY(OctDim1)=1,IF(AND(YEAR(OctDim1+3)=AnnéeCalendrier,MONTH(OctDim1+3)=10),OctDim1+3,""),IF(AND(YEAR(OctDim1+10)=AnnéeCalendrier,MONTH(OctDim1+10)=10),OctDim1+10,""))</f>
        <v>44475</v>
      </c>
      <c r="E36" s="5">
        <f>IF(DAY(OctDim1)=1,IF(AND(YEAR(OctDim1+4)=AnnéeCalendrier,MONTH(OctDim1+4)=10),OctDim1+4,""),IF(AND(YEAR(OctDim1+11)=AnnéeCalendrier,MONTH(OctDim1+11)=10),OctDim1+11,""))</f>
        <v>44476</v>
      </c>
      <c r="F36" s="5">
        <f>IF(DAY(OctDim1)=1,IF(AND(YEAR(OctDim1+5)=AnnéeCalendrier,MONTH(OctDim1+5)=10),OctDim1+5,""),IF(AND(YEAR(OctDim1+12)=AnnéeCalendrier,MONTH(OctDim1+12)=10),OctDim1+12,""))</f>
        <v>44477</v>
      </c>
      <c r="G36" s="5">
        <f>IF(DAY(OctDim1)=1,IF(AND(YEAR(OctDim1+6)=AnnéeCalendrier,MONTH(OctDim1+6)=10),OctDim1+6,""),IF(AND(YEAR(OctDim1+13)=AnnéeCalendrier,MONTH(OctDim1+13)=10),OctDim1+13,""))</f>
        <v>44478</v>
      </c>
      <c r="H36" s="7">
        <f>IF(DAY(OctDim1)=1,IF(AND(YEAR(OctDim1+7)=AnnéeCalendrier,MONTH(OctDim1+7)=10),OctDim1+7,""),IF(AND(YEAR(OctDim1+14)=AnnéeCalendrier,MONTH(OctDim1+14)=10),OctDim1+14,""))</f>
        <v>44479</v>
      </c>
      <c r="I36" s="4"/>
      <c r="J36" s="6">
        <f>IF(DAY(NovDim1)=1,IF(AND(YEAR(NovDim1+1)=AnnéeCalendrier,MONTH(NovDim1+1)=11),NovDim1+1,""),IF(AND(YEAR(NovDim1+8)=AnnéeCalendrier,MONTH(NovDim1+8)=11),NovDim1+8,""))</f>
        <v>44508</v>
      </c>
      <c r="K36" s="5">
        <f>IF(DAY(NovDim1)=1,IF(AND(YEAR(NovDim1+2)=AnnéeCalendrier,MONTH(NovDim1+2)=11),NovDim1+2,""),IF(AND(YEAR(NovDim1+9)=AnnéeCalendrier,MONTH(NovDim1+9)=11),NovDim1+9,""))</f>
        <v>44509</v>
      </c>
      <c r="L36" s="5">
        <f>IF(DAY(NovDim1)=1,IF(AND(YEAR(NovDim1+3)=AnnéeCalendrier,MONTH(NovDim1+3)=11),NovDim1+3,""),IF(AND(YEAR(NovDim1+10)=AnnéeCalendrier,MONTH(NovDim1+10)=11),NovDim1+10,""))</f>
        <v>44510</v>
      </c>
      <c r="M36" s="5">
        <f>IF(DAY(NovDim1)=1,IF(AND(YEAR(NovDim1+4)=AnnéeCalendrier,MONTH(NovDim1+4)=11),NovDim1+4,""),IF(AND(YEAR(NovDim1+11)=AnnéeCalendrier,MONTH(NovDim1+11)=11),NovDim1+11,""))</f>
        <v>44511</v>
      </c>
      <c r="N36" s="5">
        <f>IF(DAY(NovDim1)=1,IF(AND(YEAR(NovDim1+5)=AnnéeCalendrier,MONTH(NovDim1+5)=11),NovDim1+5,""),IF(AND(YEAR(NovDim1+12)=AnnéeCalendrier,MONTH(NovDim1+12)=11),NovDim1+12,""))</f>
        <v>44512</v>
      </c>
      <c r="O36" s="5">
        <f>IF(DAY(NovDim1)=1,IF(AND(YEAR(NovDim1+6)=AnnéeCalendrier,MONTH(NovDim1+6)=11),NovDim1+6,""),IF(AND(YEAR(NovDim1+13)=AnnéeCalendrier,MONTH(NovDim1+13)=11),NovDim1+13,""))</f>
        <v>44513</v>
      </c>
      <c r="P36" s="7">
        <f>IF(DAY(NovDim1)=1,IF(AND(YEAR(NovDim1+7)=AnnéeCalendrier,MONTH(NovDim1+7)=11),NovDim1+7,""),IF(AND(YEAR(NovDim1+14)=AnnéeCalendrier,MONTH(NovDim1+14)=11),NovDim1+14,""))</f>
        <v>44514</v>
      </c>
      <c r="R36" s="6" t="str">
        <f>IF(DAY(DécDim1)=1,IF(AND(YEAR(DécDim1+1)=AnnéeCalendrier,MONTH(DécDim1+1)=12),DécDim1+1,""),IF(AND(YEAR(DécDim1+8)=AnnéeCalendrier,MONTH(DécDim1+8)=12),DécDim1+8,""))</f>
        <v/>
      </c>
      <c r="S36" s="5" t="str">
        <f>IF(DAY(DécDim1)=1,IF(AND(YEAR(DécDim1+2)=AnnéeCalendrier,MONTH(DécDim1+2)=12),DécDim1+2,""),IF(AND(YEAR(DécDim1+9)=AnnéeCalendrier,MONTH(DécDim1+9)=12),DécDim1+9,""))</f>
        <v/>
      </c>
      <c r="T36" s="5" t="str">
        <f>IF(DAY(DécDim1)=1,IF(AND(YEAR(DécDim1+3)=AnnéeCalendrier,MONTH(DécDim1+3)=12),DécDim1+3,""),IF(AND(YEAR(DécDim1+10)=AnnéeCalendrier,MONTH(DécDim1+10)=12),DécDim1+10,""))</f>
        <v/>
      </c>
      <c r="U36" s="5" t="str">
        <f>IF(DAY(DécDim1)=1,IF(AND(YEAR(DécDim1+4)=AnnéeCalendrier,MONTH(DécDim1+4)=12),DécDim1+4,""),IF(AND(YEAR(DécDim1+11)=AnnéeCalendrier,MONTH(DécDim1+11)=12),DécDim1+11,""))</f>
        <v/>
      </c>
      <c r="V36" s="5" t="str">
        <f>IF(DAY(DécDim1)=1,IF(AND(YEAR(DécDim1+5)=AnnéeCalendrier,MONTH(DécDim1+5)=12),DécDim1+5,""),IF(AND(YEAR(DécDim1+12)=AnnéeCalendrier,MONTH(DécDim1+12)=12),DécDim1+12,""))</f>
        <v/>
      </c>
      <c r="W36" s="5" t="str">
        <f>IF(DAY(DécDim1)=1,IF(AND(YEAR(DécDim1+6)=AnnéeCalendrier,MONTH(DécDim1+6)=12),DécDim1+6,""),IF(AND(YEAR(DécDim1+13)=AnnéeCalendrier,MONTH(DécDim1+13)=12),DécDim1+13,""))</f>
        <v/>
      </c>
      <c r="X36" s="7" t="str">
        <f>IF(DAY(DécDim1)=1,IF(AND(YEAR(DécDim1+7)=AnnéeCalendrier,MONTH(DécDim1+7)=12),DécDim1+7,""),IF(AND(YEAR(DécDim1+14)=AnnéeCalendrier,MONTH(DécDim1+14)=12),DécDim1+14,""))</f>
        <v/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44480</v>
      </c>
      <c r="C37" s="5">
        <f>IF(DAY(OctDim1)=1,IF(AND(YEAR(OctDim1+9)=AnnéeCalendrier,MONTH(OctDim1+9)=10),OctDim1+9,""),IF(AND(YEAR(OctDim1+16)=AnnéeCalendrier,MONTH(OctDim1+16)=10),OctDim1+16,""))</f>
        <v>44481</v>
      </c>
      <c r="D37" s="5">
        <f>IF(DAY(OctDim1)=1,IF(AND(YEAR(OctDim1+10)=AnnéeCalendrier,MONTH(OctDim1+10)=10),OctDim1+10,""),IF(AND(YEAR(OctDim1+17)=AnnéeCalendrier,MONTH(OctDim1+17)=10),OctDim1+17,""))</f>
        <v>44482</v>
      </c>
      <c r="E37" s="5">
        <f>IF(DAY(OctDim1)=1,IF(AND(YEAR(OctDim1+11)=AnnéeCalendrier,MONTH(OctDim1+11)=10),OctDim1+11,""),IF(AND(YEAR(OctDim1+18)=AnnéeCalendrier,MONTH(OctDim1+18)=10),OctDim1+18,""))</f>
        <v>44483</v>
      </c>
      <c r="F37" s="5">
        <f>IF(DAY(OctDim1)=1,IF(AND(YEAR(OctDim1+12)=AnnéeCalendrier,MONTH(OctDim1+12)=10),OctDim1+12,""),IF(AND(YEAR(OctDim1+19)=AnnéeCalendrier,MONTH(OctDim1+19)=10),OctDim1+19,""))</f>
        <v>44484</v>
      </c>
      <c r="G37" s="5">
        <f>IF(DAY(OctDim1)=1,IF(AND(YEAR(OctDim1+13)=AnnéeCalendrier,MONTH(OctDim1+13)=10),OctDim1+13,""),IF(AND(YEAR(OctDim1+20)=AnnéeCalendrier,MONTH(OctDim1+20)=10),OctDim1+20,""))</f>
        <v>44485</v>
      </c>
      <c r="H37" s="7">
        <f>IF(DAY(OctDim1)=1,IF(AND(YEAR(OctDim1+14)=AnnéeCalendrier,MONTH(OctDim1+14)=10),OctDim1+14,""),IF(AND(YEAR(OctDim1+21)=AnnéeCalendrier,MONTH(OctDim1+21)=10),OctDim1+21,""))</f>
        <v>44486</v>
      </c>
      <c r="I37" s="4"/>
      <c r="J37" s="6">
        <f>IF(DAY(NovDim1)=1,IF(AND(YEAR(NovDim1+8)=AnnéeCalendrier,MONTH(NovDim1+8)=11),NovDim1+8,""),IF(AND(YEAR(NovDim1+15)=AnnéeCalendrier,MONTH(NovDim1+15)=11),NovDim1+15,""))</f>
        <v>44515</v>
      </c>
      <c r="K37" s="5">
        <f>IF(DAY(NovDim1)=1,IF(AND(YEAR(NovDim1+9)=AnnéeCalendrier,MONTH(NovDim1+9)=11),NovDim1+9,""),IF(AND(YEAR(NovDim1+16)=AnnéeCalendrier,MONTH(NovDim1+16)=11),NovDim1+16,""))</f>
        <v>44516</v>
      </c>
      <c r="L37" s="5">
        <f>IF(DAY(NovDim1)=1,IF(AND(YEAR(NovDim1+10)=AnnéeCalendrier,MONTH(NovDim1+10)=11),NovDim1+10,""),IF(AND(YEAR(NovDim1+17)=AnnéeCalendrier,MONTH(NovDim1+17)=11),NovDim1+17,""))</f>
        <v>44517</v>
      </c>
      <c r="M37" s="5">
        <f>IF(DAY(NovDim1)=1,IF(AND(YEAR(NovDim1+11)=AnnéeCalendrier,MONTH(NovDim1+11)=11),NovDim1+11,""),IF(AND(YEAR(NovDim1+18)=AnnéeCalendrier,MONTH(NovDim1+18)=11),NovDim1+18,""))</f>
        <v>44518</v>
      </c>
      <c r="N37" s="5">
        <f>IF(DAY(NovDim1)=1,IF(AND(YEAR(NovDim1+12)=AnnéeCalendrier,MONTH(NovDim1+12)=11),NovDim1+12,""),IF(AND(YEAR(NovDim1+19)=AnnéeCalendrier,MONTH(NovDim1+19)=11),NovDim1+19,""))</f>
        <v>44519</v>
      </c>
      <c r="O37" s="5">
        <f>IF(DAY(NovDim1)=1,IF(AND(YEAR(NovDim1+13)=AnnéeCalendrier,MONTH(NovDim1+13)=11),NovDim1+13,""),IF(AND(YEAR(NovDim1+20)=AnnéeCalendrier,MONTH(NovDim1+20)=11),NovDim1+20,""))</f>
        <v>44520</v>
      </c>
      <c r="P37" s="7">
        <f>IF(DAY(NovDim1)=1,IF(AND(YEAR(NovDim1+14)=AnnéeCalendrier,MONTH(NovDim1+14)=11),NovDim1+14,""),IF(AND(YEAR(NovDim1+21)=AnnéeCalendrier,MONTH(NovDim1+21)=11),NovDim1+21,""))</f>
        <v>44521</v>
      </c>
      <c r="R37" s="6" t="str">
        <f>IF(DAY(DécDim1)=1,IF(AND(YEAR(DécDim1+8)=AnnéeCalendrier,MONTH(DécDim1+8)=12),DécDim1+8,""),IF(AND(YEAR(DécDim1+15)=AnnéeCalendrier,MONTH(DécDim1+15)=12),DécDim1+15,""))</f>
        <v/>
      </c>
      <c r="S37" s="5" t="str">
        <f>IF(DAY(DécDim1)=1,IF(AND(YEAR(DécDim1+9)=AnnéeCalendrier,MONTH(DécDim1+9)=12),DécDim1+9,""),IF(AND(YEAR(DécDim1+16)=AnnéeCalendrier,MONTH(DécDim1+16)=12),DécDim1+16,""))</f>
        <v/>
      </c>
      <c r="T37" s="5" t="str">
        <f>IF(DAY(DécDim1)=1,IF(AND(YEAR(DécDim1+10)=AnnéeCalendrier,MONTH(DécDim1+10)=12),DécDim1+10,""),IF(AND(YEAR(DécDim1+17)=AnnéeCalendrier,MONTH(DécDim1+17)=12),DécDim1+17,""))</f>
        <v/>
      </c>
      <c r="U37" s="5" t="str">
        <f>IF(DAY(DécDim1)=1,IF(AND(YEAR(DécDim1+11)=AnnéeCalendrier,MONTH(DécDim1+11)=12),DécDim1+11,""),IF(AND(YEAR(DécDim1+18)=AnnéeCalendrier,MONTH(DécDim1+18)=12),DécDim1+18,""))</f>
        <v/>
      </c>
      <c r="V37" s="5" t="str">
        <f>IF(DAY(DécDim1)=1,IF(AND(YEAR(DécDim1+12)=AnnéeCalendrier,MONTH(DécDim1+12)=12),DécDim1+12,""),IF(AND(YEAR(DécDim1+19)=AnnéeCalendrier,MONTH(DécDim1+19)=12),DécDim1+19,""))</f>
        <v/>
      </c>
      <c r="W37" s="5" t="str">
        <f>IF(DAY(DécDim1)=1,IF(AND(YEAR(DécDim1+13)=AnnéeCalendrier,MONTH(DécDim1+13)=12),DécDim1+13,""),IF(AND(YEAR(DécDim1+20)=AnnéeCalendrier,MONTH(DécDim1+20)=12),DécDim1+20,""))</f>
        <v/>
      </c>
      <c r="X37" s="7" t="str">
        <f>IF(DAY(DécDim1)=1,IF(AND(YEAR(DécDim1+14)=AnnéeCalendrier,MONTH(DécDim1+14)=12),DécDim1+14,""),IF(AND(YEAR(DécDim1+21)=AnnéeCalendrier,MONTH(DécDim1+21)=12),DécDim1+21,""))</f>
        <v/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44487</v>
      </c>
      <c r="C38" s="5">
        <f>IF(DAY(OctDim1)=1,IF(AND(YEAR(OctDim1+16)=AnnéeCalendrier,MONTH(OctDim1+16)=10),OctDim1+16,""),IF(AND(YEAR(OctDim1+23)=AnnéeCalendrier,MONTH(OctDim1+23)=10),OctDim1+23,""))</f>
        <v>44488</v>
      </c>
      <c r="D38" s="5">
        <f>IF(DAY(OctDim1)=1,IF(AND(YEAR(OctDim1+17)=AnnéeCalendrier,MONTH(OctDim1+17)=10),OctDim1+17,""),IF(AND(YEAR(OctDim1+24)=AnnéeCalendrier,MONTH(OctDim1+24)=10),OctDim1+24,""))</f>
        <v>44489</v>
      </c>
      <c r="E38" s="5">
        <f>IF(DAY(OctDim1)=1,IF(AND(YEAR(OctDim1+18)=AnnéeCalendrier,MONTH(OctDim1+18)=10),OctDim1+18,""),IF(AND(YEAR(OctDim1+25)=AnnéeCalendrier,MONTH(OctDim1+25)=10),OctDim1+25,""))</f>
        <v>44490</v>
      </c>
      <c r="F38" s="5">
        <f>IF(DAY(OctDim1)=1,IF(AND(YEAR(OctDim1+19)=AnnéeCalendrier,MONTH(OctDim1+19)=10),OctDim1+19,""),IF(AND(YEAR(OctDim1+26)=AnnéeCalendrier,MONTH(OctDim1+26)=10),OctDim1+26,""))</f>
        <v>44491</v>
      </c>
      <c r="G38" s="5">
        <f>IF(DAY(OctDim1)=1,IF(AND(YEAR(OctDim1+20)=AnnéeCalendrier,MONTH(OctDim1+20)=10),OctDim1+20,""),IF(AND(YEAR(OctDim1+27)=AnnéeCalendrier,MONTH(OctDim1+27)=10),OctDim1+27,""))</f>
        <v>44492</v>
      </c>
      <c r="H38" s="7">
        <f>IF(DAY(OctDim1)=1,IF(AND(YEAR(OctDim1+21)=AnnéeCalendrier,MONTH(OctDim1+21)=10),OctDim1+21,""),IF(AND(YEAR(OctDim1+28)=AnnéeCalendrier,MONTH(OctDim1+28)=10),OctDim1+28,""))</f>
        <v>44493</v>
      </c>
      <c r="I38" s="4"/>
      <c r="J38" s="6">
        <f>IF(DAY(NovDim1)=1,IF(AND(YEAR(NovDim1+15)=AnnéeCalendrier,MONTH(NovDim1+15)=11),NovDim1+15,""),IF(AND(YEAR(NovDim1+22)=AnnéeCalendrier,MONTH(NovDim1+22)=11),NovDim1+22,""))</f>
        <v>44522</v>
      </c>
      <c r="K38" s="5">
        <f>IF(DAY(NovDim1)=1,IF(AND(YEAR(NovDim1+16)=AnnéeCalendrier,MONTH(NovDim1+16)=11),NovDim1+16,""),IF(AND(YEAR(NovDim1+23)=AnnéeCalendrier,MONTH(NovDim1+23)=11),NovDim1+23,""))</f>
        <v>44523</v>
      </c>
      <c r="L38" s="5">
        <f>IF(DAY(NovDim1)=1,IF(AND(YEAR(NovDim1+17)=AnnéeCalendrier,MONTH(NovDim1+17)=11),NovDim1+17,""),IF(AND(YEAR(NovDim1+24)=AnnéeCalendrier,MONTH(NovDim1+24)=11),NovDim1+24,""))</f>
        <v>44524</v>
      </c>
      <c r="M38" s="5">
        <f>IF(DAY(NovDim1)=1,IF(AND(YEAR(NovDim1+18)=AnnéeCalendrier,MONTH(NovDim1+18)=11),NovDim1+18,""),IF(AND(YEAR(NovDim1+25)=AnnéeCalendrier,MONTH(NovDim1+25)=11),NovDim1+25,""))</f>
        <v>44525</v>
      </c>
      <c r="N38" s="5">
        <f>IF(DAY(NovDim1)=1,IF(AND(YEAR(NovDim1+19)=AnnéeCalendrier,MONTH(NovDim1+19)=11),NovDim1+19,""),IF(AND(YEAR(NovDim1+26)=AnnéeCalendrier,MONTH(NovDim1+26)=11),NovDim1+26,""))</f>
        <v>44526</v>
      </c>
      <c r="O38" s="5">
        <f>IF(DAY(NovDim1)=1,IF(AND(YEAR(NovDim1+20)=AnnéeCalendrier,MONTH(NovDim1+20)=11),NovDim1+20,""),IF(AND(YEAR(NovDim1+27)=AnnéeCalendrier,MONTH(NovDim1+27)=11),NovDim1+27,""))</f>
        <v>44527</v>
      </c>
      <c r="P38" s="7">
        <f>IF(DAY(NovDim1)=1,IF(AND(YEAR(NovDim1+21)=AnnéeCalendrier,MONTH(NovDim1+21)=11),NovDim1+21,""),IF(AND(YEAR(NovDim1+28)=AnnéeCalendrier,MONTH(NovDim1+28)=11),NovDim1+28,""))</f>
        <v>44528</v>
      </c>
      <c r="R38" s="6" t="str">
        <f>IF(DAY(DécDim1)=1,IF(AND(YEAR(DécDim1+15)=AnnéeCalendrier,MONTH(DécDim1+15)=12),DécDim1+15,""),IF(AND(YEAR(DécDim1+22)=AnnéeCalendrier,MONTH(DécDim1+22)=12),DécDim1+22,""))</f>
        <v/>
      </c>
      <c r="S38" s="5" t="str">
        <f>IF(DAY(DécDim1)=1,IF(AND(YEAR(DécDim1+16)=AnnéeCalendrier,MONTH(DécDim1+16)=12),DécDim1+16,""),IF(AND(YEAR(DécDim1+23)=AnnéeCalendrier,MONTH(DécDim1+23)=12),DécDim1+23,""))</f>
        <v/>
      </c>
      <c r="T38" s="5" t="str">
        <f>IF(DAY(DécDim1)=1,IF(AND(YEAR(DécDim1+17)=AnnéeCalendrier,MONTH(DécDim1+17)=12),DécDim1+17,""),IF(AND(YEAR(DécDim1+24)=AnnéeCalendrier,MONTH(DécDim1+24)=12),DécDim1+24,""))</f>
        <v/>
      </c>
      <c r="U38" s="5" t="str">
        <f>IF(DAY(DécDim1)=1,IF(AND(YEAR(DécDim1+18)=AnnéeCalendrier,MONTH(DécDim1+18)=12),DécDim1+18,""),IF(AND(YEAR(DécDim1+25)=AnnéeCalendrier,MONTH(DécDim1+25)=12),DécDim1+25,""))</f>
        <v/>
      </c>
      <c r="V38" s="5" t="str">
        <f>IF(DAY(DécDim1)=1,IF(AND(YEAR(DécDim1+19)=AnnéeCalendrier,MONTH(DécDim1+19)=12),DécDim1+19,""),IF(AND(YEAR(DécDim1+26)=AnnéeCalendrier,MONTH(DécDim1+26)=12),DécDim1+26,""))</f>
        <v/>
      </c>
      <c r="W38" s="5" t="str">
        <f>IF(DAY(DécDim1)=1,IF(AND(YEAR(DécDim1+20)=AnnéeCalendrier,MONTH(DécDim1+20)=12),DécDim1+20,""),IF(AND(YEAR(DécDim1+27)=AnnéeCalendrier,MONTH(DécDim1+27)=12),DécDim1+27,""))</f>
        <v/>
      </c>
      <c r="X38" s="7" t="str">
        <f>IF(DAY(DécDim1)=1,IF(AND(YEAR(DécDim1+21)=AnnéeCalendrier,MONTH(DécDim1+21)=12),DécDim1+21,""),IF(AND(YEAR(DécDim1+28)=AnnéeCalendrier,MONTH(DécDim1+28)=12),DécDim1+28,""))</f>
        <v/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44494</v>
      </c>
      <c r="C39" s="5">
        <f>IF(DAY(OctDim1)=1,IF(AND(YEAR(OctDim1+23)=AnnéeCalendrier,MONTH(OctDim1+23)=10),OctDim1+23,""),IF(AND(YEAR(OctDim1+30)=AnnéeCalendrier,MONTH(OctDim1+30)=10),OctDim1+30,""))</f>
        <v>44495</v>
      </c>
      <c r="D39" s="5">
        <f>IF(DAY(OctDim1)=1,IF(AND(YEAR(OctDim1+24)=AnnéeCalendrier,MONTH(OctDim1+24)=10),OctDim1+24,""),IF(AND(YEAR(OctDim1+31)=AnnéeCalendrier,MONTH(OctDim1+31)=10),OctDim1+31,""))</f>
        <v>44496</v>
      </c>
      <c r="E39" s="5">
        <f>IF(DAY(OctDim1)=1,IF(AND(YEAR(OctDim1+25)=AnnéeCalendrier,MONTH(OctDim1+25)=10),OctDim1+25,""),IF(AND(YEAR(OctDim1+32)=AnnéeCalendrier,MONTH(OctDim1+32)=10),OctDim1+32,""))</f>
        <v>44497</v>
      </c>
      <c r="F39" s="5">
        <f>IF(DAY(OctDim1)=1,IF(AND(YEAR(OctDim1+26)=AnnéeCalendrier,MONTH(OctDim1+26)=10),OctDim1+26,""),IF(AND(YEAR(OctDim1+33)=AnnéeCalendrier,MONTH(OctDim1+33)=10),OctDim1+33,""))</f>
        <v>44498</v>
      </c>
      <c r="G39" s="5">
        <f>IF(DAY(OctDim1)=1,IF(AND(YEAR(OctDim1+27)=AnnéeCalendrier,MONTH(OctDim1+27)=10),OctDim1+27,""),IF(AND(YEAR(OctDim1+34)=AnnéeCalendrier,MONTH(OctDim1+34)=10),OctDim1+34,""))</f>
        <v>44499</v>
      </c>
      <c r="H39" s="7">
        <f>IF(DAY(OctDim1)=1,IF(AND(YEAR(OctDim1+28)=AnnéeCalendrier,MONTH(OctDim1+28)=10),OctDim1+28,""),IF(AND(YEAR(OctDim1+35)=AnnéeCalendrier,MONTH(OctDim1+35)=10),OctDim1+35,""))</f>
        <v>44500</v>
      </c>
      <c r="I39" s="4"/>
      <c r="J39" s="6">
        <f>IF(DAY(NovDim1)=1,IF(AND(YEAR(NovDim1+22)=AnnéeCalendrier,MONTH(NovDim1+22)=11),NovDim1+22,""),IF(AND(YEAR(NovDim1+29)=AnnéeCalendrier,MONTH(NovDim1+29)=11),NovDim1+29,""))</f>
        <v>44529</v>
      </c>
      <c r="K39" s="5">
        <f>IF(DAY(NovDim1)=1,IF(AND(YEAR(NovDim1+23)=AnnéeCalendrier,MONTH(NovDim1+23)=11),NovDim1+23,""),IF(AND(YEAR(NovDim1+30)=AnnéeCalendrier,MONTH(NovDim1+30)=11),NovDim1+30,""))</f>
        <v>44530</v>
      </c>
      <c r="L39" s="5" t="str">
        <f>IF(DAY(NovDim1)=1,IF(AND(YEAR(NovDim1+24)=AnnéeCalendrier,MONTH(NovDim1+24)=11),NovDim1+24,""),IF(AND(YEAR(NovDim1+31)=AnnéeCalendrier,MONTH(NovDim1+31)=11),NovDim1+31,""))</f>
        <v/>
      </c>
      <c r="M39" s="5" t="str">
        <f>IF(DAY(NovDim1)=1,IF(AND(YEAR(NovDim1+25)=AnnéeCalendrier,MONTH(NovDim1+25)=11),NovDim1+25,""),IF(AND(YEAR(NovDim1+32)=AnnéeCalendrier,MONTH(NovDim1+32)=11),NovDim1+32,""))</f>
        <v/>
      </c>
      <c r="N39" s="5" t="str">
        <f>IF(DAY(NovDim1)=1,IF(AND(YEAR(NovDim1+26)=AnnéeCalendrier,MONTH(NovDim1+26)=11),NovDim1+26,""),IF(AND(YEAR(NovDim1+33)=AnnéeCalendrier,MONTH(NovDim1+33)=11),NovDim1+33,""))</f>
        <v/>
      </c>
      <c r="O39" s="5" t="str">
        <f>IF(DAY(NovDim1)=1,IF(AND(YEAR(NovDim1+27)=AnnéeCalendrier,MONTH(NovDim1+27)=11),NovDim1+27,""),IF(AND(YEAR(NovDim1+34)=AnnéeCalendrier,MONTH(NovDim1+34)=11),NovDim1+34,""))</f>
        <v/>
      </c>
      <c r="P39" s="7" t="str">
        <f>IF(DAY(NovDim1)=1,IF(AND(YEAR(NovDim1+28)=AnnéeCalendrier,MONTH(NovDim1+28)=11),NovDim1+28,""),IF(AND(YEAR(NovDim1+35)=AnnéeCalendrier,MONTH(NovDim1+35)=11),NovDim1+35,""))</f>
        <v/>
      </c>
      <c r="R39" s="6" t="str">
        <f>IF(DAY(DécDim1)=1,IF(AND(YEAR(DécDim1+22)=AnnéeCalendrier,MONTH(DécDim1+22)=12),DécDim1+22,""),IF(AND(YEAR(DécDim1+29)=AnnéeCalendrier,MONTH(DécDim1+29)=12),DécDim1+29,""))</f>
        <v/>
      </c>
      <c r="S39" s="5" t="str">
        <f>IF(DAY(DécDim1)=1,IF(AND(YEAR(DécDim1+23)=AnnéeCalendrier,MONTH(DécDim1+23)=12),DécDim1+23,""),IF(AND(YEAR(DécDim1+30)=AnnéeCalendrier,MONTH(DécDim1+30)=12),DécDim1+30,""))</f>
        <v/>
      </c>
      <c r="T39" s="5" t="str">
        <f>IF(DAY(DécDim1)=1,IF(AND(YEAR(DécDim1+24)=AnnéeCalendrier,MONTH(DécDim1+24)=12),DécDim1+24,""),IF(AND(YEAR(DécDim1+31)=AnnéeCalendrier,MONTH(DécDim1+31)=12),DécDim1+31,""))</f>
        <v/>
      </c>
      <c r="U39" s="5" t="str">
        <f>IF(DAY(DécDim1)=1,IF(AND(YEAR(DécDim1+25)=AnnéeCalendrier,MONTH(DécDim1+25)=12),DécDim1+25,""),IF(AND(YEAR(DécDim1+32)=AnnéeCalendrier,MONTH(DécDim1+32)=12),DécDim1+32,""))</f>
        <v/>
      </c>
      <c r="V39" s="5" t="str">
        <f>IF(DAY(DécDim1)=1,IF(AND(YEAR(DécDim1+26)=AnnéeCalendrier,MONTH(DécDim1+26)=12),DécDim1+26,""),IF(AND(YEAR(DécDim1+33)=AnnéeCalendrier,MONTH(DécDim1+33)=12),DécDim1+33,""))</f>
        <v/>
      </c>
      <c r="W39" s="5" t="str">
        <f>IF(DAY(DécDim1)=1,IF(AND(YEAR(DécDim1+27)=AnnéeCalendrier,MONTH(DécDim1+27)=12),DécDim1+27,""),IF(AND(YEAR(DécDim1+34)=AnnéeCalendrier,MONTH(DécDim1+34)=12),DécDim1+34,""))</f>
        <v/>
      </c>
      <c r="X39" s="7" t="str">
        <f>IF(DAY(DécDim1)=1,IF(AND(YEAR(DécDim1+28)=AnnéeCalendrier,MONTH(DécDim1+28)=12),DécDim1+28,""),IF(AND(YEAR(DécDim1+35)=AnnéeCalendrier,MONTH(DécDim1+35)=12),DécDim1+35,""))</f>
        <v/>
      </c>
    </row>
    <row r="40" spans="1:24" ht="36" customHeight="1" x14ac:dyDescent="0.25">
      <c r="B40" s="8" t="str">
        <f>IF(DAY(OctDim1)=1,IF(AND(YEAR(OctDim1+29)=AnnéeCalendrier,MONTH(OctDim1+29)=10),OctDim1+29,""),IF(AND(YEAR(OctDim1+36)=AnnéeCalendrier,MONTH(OctDim1+36)=10),OctDim1+36,""))</f>
        <v/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 t="str">
        <f>IF(DAY(DécDim1)=1,IF(AND(YEAR(DécDim1+29)=AnnéeCalendrier,MONTH(DécDim1+29)=12),DécDim1+29,""),IF(AND(YEAR(DécDim1+36)=AnnéeCalendrier,MONTH(DécDim1+36)=12),DécDim1+36,""))</f>
        <v/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24:H24"/>
    <mergeCell ref="J24:P24"/>
    <mergeCell ref="R24:X24"/>
    <mergeCell ref="B33:H33"/>
    <mergeCell ref="J33:P33"/>
    <mergeCell ref="R33:X33"/>
    <mergeCell ref="B3:F3"/>
    <mergeCell ref="B6:H6"/>
    <mergeCell ref="J6:P6"/>
    <mergeCell ref="R6:X6"/>
    <mergeCell ref="B15:H15"/>
    <mergeCell ref="J15:P15"/>
    <mergeCell ref="R15:X15"/>
  </mergeCells>
  <conditionalFormatting sqref="B8:H13">
    <cfRule type="notContainsBlanks" dxfId="119" priority="1">
      <formula>LEN(TRIM(B8))&gt;0</formula>
    </cfRule>
  </conditionalFormatting>
  <conditionalFormatting sqref="B17:H22">
    <cfRule type="notContainsBlanks" dxfId="118" priority="4">
      <formula>LEN(TRIM(B17))&gt;0</formula>
    </cfRule>
  </conditionalFormatting>
  <conditionalFormatting sqref="B26:H31">
    <cfRule type="notContainsBlanks" dxfId="117" priority="7">
      <formula>LEN(TRIM(B26))&gt;0</formula>
    </cfRule>
  </conditionalFormatting>
  <conditionalFormatting sqref="B35:H40">
    <cfRule type="notContainsBlanks" dxfId="116" priority="10">
      <formula>LEN(TRIM(B35))&gt;0</formula>
    </cfRule>
  </conditionalFormatting>
  <conditionalFormatting sqref="J8:P13">
    <cfRule type="notContainsBlanks" dxfId="115" priority="2">
      <formula>LEN(TRIM(J8))&gt;0</formula>
    </cfRule>
  </conditionalFormatting>
  <conditionalFormatting sqref="J17:P22">
    <cfRule type="notContainsBlanks" dxfId="114" priority="5">
      <formula>LEN(TRIM(J17))&gt;0</formula>
    </cfRule>
  </conditionalFormatting>
  <conditionalFormatting sqref="J26:P31">
    <cfRule type="notContainsBlanks" dxfId="113" priority="8">
      <formula>LEN(TRIM(J26))&gt;0</formula>
    </cfRule>
  </conditionalFormatting>
  <conditionalFormatting sqref="J35:P40">
    <cfRule type="notContainsBlanks" dxfId="112" priority="11">
      <formula>LEN(TRIM(J35))&gt;0</formula>
    </cfRule>
  </conditionalFormatting>
  <conditionalFormatting sqref="R8:X13">
    <cfRule type="notContainsBlanks" dxfId="111" priority="3">
      <formula>LEN(TRIM(R8))&gt;0</formula>
    </cfRule>
  </conditionalFormatting>
  <conditionalFormatting sqref="R17:X22">
    <cfRule type="notContainsBlanks" dxfId="110" priority="6">
      <formula>LEN(TRIM(R17))&gt;0</formula>
    </cfRule>
  </conditionalFormatting>
  <conditionalFormatting sqref="R26:X31">
    <cfRule type="notContainsBlanks" dxfId="109" priority="9">
      <formula>LEN(TRIM(R26))&gt;0</formula>
    </cfRule>
  </conditionalFormatting>
  <conditionalFormatting sqref="R35:X40">
    <cfRule type="notContainsBlanks" dxfId="108" priority="12">
      <formula>LEN(TRIM(R35))&gt;0</formula>
    </cfRule>
  </conditionalFormatting>
  <dataValidations count="2">
    <dataValidation type="list" allowBlank="1" showInputMessage="1" showErrorMessage="1" prompt="Sélectionnez une année" sqref="B3:F3" xr:uid="{00000000-0002-0000-04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4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wsTCalendar6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4">
        <v>2022</v>
      </c>
      <c r="C3" s="34"/>
      <c r="D3" s="34"/>
      <c r="E3" s="34"/>
      <c r="F3" s="34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35" t="s">
        <v>1</v>
      </c>
      <c r="C6" s="35"/>
      <c r="D6" s="35"/>
      <c r="E6" s="35"/>
      <c r="F6" s="35"/>
      <c r="G6" s="35"/>
      <c r="H6" s="35"/>
      <c r="J6" s="35" t="s">
        <v>12</v>
      </c>
      <c r="K6" s="35"/>
      <c r="L6" s="35"/>
      <c r="M6" s="35"/>
      <c r="N6" s="35"/>
      <c r="O6" s="35"/>
      <c r="P6" s="35"/>
      <c r="R6" s="35" t="s">
        <v>16</v>
      </c>
      <c r="S6" s="35"/>
      <c r="T6" s="35"/>
      <c r="U6" s="35"/>
      <c r="V6" s="35"/>
      <c r="W6" s="35"/>
      <c r="X6" s="35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 t="str">
        <f>IF(DAY(JanDim1)=1,"",IF(AND(YEAR(JanDim1+2)=AnnéeCalendrier,MONTH(JanDim1+2)=1),JanDim1+2,""))</f>
        <v/>
      </c>
      <c r="D8" s="5" t="str">
        <f>IF(DAY(JanDim1)=1,"",IF(AND(YEAR(JanDim1+3)=AnnéeCalendrier,MONTH(JanDim1+3)=1),JanDim1+3,""))</f>
        <v/>
      </c>
      <c r="E8" s="5" t="str">
        <f>IF(DAY(JanDim1)=1,"",IF(AND(YEAR(JanDim1+4)=AnnéeCalendrier,MONTH(JanDim1+4)=1),JanDim1+4,""))</f>
        <v/>
      </c>
      <c r="F8" s="5" t="str">
        <f>IF(DAY(JanDim1)=1,"",IF(AND(YEAR(JanDim1+5)=AnnéeCalendrier,MONTH(JanDim1+5)=1),JanDim1+5,""))</f>
        <v/>
      </c>
      <c r="G8" s="5">
        <f>IF(DAY(JanDim1)=1,"",IF(AND(YEAR(JanDim1+6)=AnnéeCalendrier,MONTH(JanDim1+6)=1),JanDim1+6,""))</f>
        <v>44562</v>
      </c>
      <c r="H8" s="5">
        <f>IF(DAY(JanDim1)=1,IF(AND(YEAR(JanDim1)=AnnéeCalendrier,MONTH(JanDim1)=1),JanDim1,""),IF(AND(YEAR(JanDim1+7)=AnnéeCalendrier,MONTH(JanDim1+7)=1),JanDim1+7,""))</f>
        <v>44563</v>
      </c>
      <c r="I8" s="4"/>
      <c r="J8" s="5" t="str">
        <f>IF(DAY(FévDim1)=1,"",IF(AND(YEAR(FévDim1+1)=AnnéeCalendrier,MONTH(FévDim1+1)=2),FévDim1+1,""))</f>
        <v/>
      </c>
      <c r="K8" s="5">
        <f>IF(DAY(FévDim1)=1,"",IF(AND(YEAR(FévDim1+2)=AnnéeCalendrier,MONTH(FévDim1+2)=2),FévDim1+2,""))</f>
        <v>44593</v>
      </c>
      <c r="L8" s="5">
        <f>IF(DAY(FévDim1)=1,"",IF(AND(YEAR(FévDim1+3)=AnnéeCalendrier,MONTH(FévDim1+3)=2),FévDim1+3,""))</f>
        <v>44594</v>
      </c>
      <c r="M8" s="5">
        <f>IF(DAY(FévDim1)=1,"",IF(AND(YEAR(FévDim1+4)=AnnéeCalendrier,MONTH(FévDim1+4)=2),FévDim1+4,""))</f>
        <v>44595</v>
      </c>
      <c r="N8" s="5">
        <f>IF(DAY(FévDim1)=1,"",IF(AND(YEAR(FévDim1+5)=AnnéeCalendrier,MONTH(FévDim1+5)=2),FévDim1+5,""))</f>
        <v>44596</v>
      </c>
      <c r="O8" s="5">
        <f>IF(DAY(FévDim1)=1,"",IF(AND(YEAR(FévDim1+6)=AnnéeCalendrier,MONTH(FévDim1+6)=2),FévDim1+6,""))</f>
        <v>44597</v>
      </c>
      <c r="P8" s="5">
        <f>IF(DAY(FévDim1)=1,IF(AND(YEAR(FévDim1)=AnnéeCalendrier,MONTH(FévDim1)=2),FévDim1,""),IF(AND(YEAR(FévDim1+7)=AnnéeCalendrier,MONTH(FévDim1+7)=2),FévDim1+7,""))</f>
        <v>44598</v>
      </c>
      <c r="Q8" s="4"/>
      <c r="R8" s="5" t="str">
        <f>IF(DAY(MarDim1)=1,"",IF(AND(YEAR(MarDim1+1)=AnnéeCalendrier,MONTH(MarDim1+1)=3),MarDim1+1,""))</f>
        <v/>
      </c>
      <c r="S8" s="5">
        <f>IF(DAY(MarDim1)=1,"",IF(AND(YEAR(MarDim1+2)=AnnéeCalendrier,MONTH(MarDim1+2)=3),MarDim1+2,""))</f>
        <v>44621</v>
      </c>
      <c r="T8" s="5">
        <f>IF(DAY(MarDim1)=1,"",IF(AND(YEAR(MarDim1+3)=AnnéeCalendrier,MONTH(MarDim1+3)=3),MarDim1+3,""))</f>
        <v>44622</v>
      </c>
      <c r="U8" s="5">
        <f>IF(DAY(MarDim1)=1,"",IF(AND(YEAR(MarDim1+4)=AnnéeCalendrier,MONTH(MarDim1+4)=3),MarDim1+4,""))</f>
        <v>44623</v>
      </c>
      <c r="V8" s="5">
        <f>IF(DAY(MarDim1)=1,"",IF(AND(YEAR(MarDim1+5)=AnnéeCalendrier,MONTH(MarDim1+5)=3),MarDim1+5,""))</f>
        <v>44624</v>
      </c>
      <c r="W8" s="5">
        <f>IF(DAY(MarDim1)=1,"",IF(AND(YEAR(MarDim1+6)=AnnéeCalendrier,MONTH(MarDim1+6)=3),MarDim1+6,""))</f>
        <v>44625</v>
      </c>
      <c r="X8" s="5">
        <f>IF(DAY(MarDim1)=1,IF(AND(YEAR(MarDim1)=AnnéeCalendrier,MONTH(MarDim1)=3),MarDim1,""),IF(AND(YEAR(MarDim1+7)=AnnéeCalendrier,MONTH(MarDim1+7)=3),MarDim1+7,""))</f>
        <v>44626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44564</v>
      </c>
      <c r="C9" s="5">
        <f>IF(DAY(JanDim1)=1,IF(AND(YEAR(JanDim1+2)=AnnéeCalendrier,MONTH(JanDim1+2)=1),JanDim1+2,""),IF(AND(YEAR(JanDim1+9)=AnnéeCalendrier,MONTH(JanDim1+9)=1),JanDim1+9,""))</f>
        <v>44565</v>
      </c>
      <c r="D9" s="5">
        <f>IF(DAY(JanDim1)=1,IF(AND(YEAR(JanDim1+3)=AnnéeCalendrier,MONTH(JanDim1+3)=1),JanDim1+3,""),IF(AND(YEAR(JanDim1+10)=AnnéeCalendrier,MONTH(JanDim1+10)=1),JanDim1+10,""))</f>
        <v>44566</v>
      </c>
      <c r="E9" s="5">
        <f>IF(DAY(JanDim1)=1,IF(AND(YEAR(JanDim1+4)=AnnéeCalendrier,MONTH(JanDim1+4)=1),JanDim1+4,""),IF(AND(YEAR(JanDim1+11)=AnnéeCalendrier,MONTH(JanDim1+11)=1),JanDim1+11,""))</f>
        <v>44567</v>
      </c>
      <c r="F9" s="5">
        <f>IF(DAY(JanDim1)=1,IF(AND(YEAR(JanDim1+5)=AnnéeCalendrier,MONTH(JanDim1+5)=1),JanDim1+5,""),IF(AND(YEAR(JanDim1+12)=AnnéeCalendrier,MONTH(JanDim1+12)=1),JanDim1+12,""))</f>
        <v>44568</v>
      </c>
      <c r="G9" s="5">
        <f>IF(DAY(JanDim1)=1,IF(AND(YEAR(JanDim1+6)=AnnéeCalendrier,MONTH(JanDim1+6)=1),JanDim1+6,""),IF(AND(YEAR(JanDim1+13)=AnnéeCalendrier,MONTH(JanDim1+13)=1),JanDim1+13,""))</f>
        <v>44569</v>
      </c>
      <c r="H9" s="5">
        <f>IF(DAY(JanDim1)=1,IF(AND(YEAR(JanDim1+7)=AnnéeCalendrier,MONTH(JanDim1+7)=1),JanDim1+7,""),IF(AND(YEAR(JanDim1+14)=AnnéeCalendrier,MONTH(JanDim1+14)=1),JanDim1+14,""))</f>
        <v>44570</v>
      </c>
      <c r="I9" s="4"/>
      <c r="J9" s="5">
        <f>IF(DAY(FévDim1)=1,IF(AND(YEAR(FévDim1+1)=AnnéeCalendrier,MONTH(FévDim1+1)=2),FévDim1+1,""),IF(AND(YEAR(FévDim1+8)=AnnéeCalendrier,MONTH(FévDim1+8)=2),FévDim1+8,""))</f>
        <v>44599</v>
      </c>
      <c r="K9" s="5">
        <f>IF(DAY(FévDim1)=1,IF(AND(YEAR(FévDim1+2)=AnnéeCalendrier,MONTH(FévDim1+2)=2),FévDim1+2,""),IF(AND(YEAR(FévDim1+9)=AnnéeCalendrier,MONTH(FévDim1+9)=2),FévDim1+9,""))</f>
        <v>44600</v>
      </c>
      <c r="L9" s="5">
        <f>IF(DAY(FévDim1)=1,IF(AND(YEAR(FévDim1+3)=AnnéeCalendrier,MONTH(FévDim1+3)=2),FévDim1+3,""),IF(AND(YEAR(FévDim1+10)=AnnéeCalendrier,MONTH(FévDim1+10)=2),FévDim1+10,""))</f>
        <v>44601</v>
      </c>
      <c r="M9" s="5">
        <f>IF(DAY(FévDim1)=1,IF(AND(YEAR(FévDim1+4)=AnnéeCalendrier,MONTH(FévDim1+4)=2),FévDim1+4,""),IF(AND(YEAR(FévDim1+11)=AnnéeCalendrier,MONTH(FévDim1+11)=2),FévDim1+11,""))</f>
        <v>44602</v>
      </c>
      <c r="N9" s="5">
        <f>IF(DAY(FévDim1)=1,IF(AND(YEAR(FévDim1+5)=AnnéeCalendrier,MONTH(FévDim1+5)=2),FévDim1+5,""),IF(AND(YEAR(FévDim1+12)=AnnéeCalendrier,MONTH(FévDim1+12)=2),FévDim1+12,""))</f>
        <v>44603</v>
      </c>
      <c r="O9" s="5">
        <f>IF(DAY(FévDim1)=1,IF(AND(YEAR(FévDim1+6)=AnnéeCalendrier,MONTH(FévDim1+6)=2),FévDim1+6,""),IF(AND(YEAR(FévDim1+13)=AnnéeCalendrier,MONTH(FévDim1+13)=2),FévDim1+13,""))</f>
        <v>44604</v>
      </c>
      <c r="P9" s="5">
        <f>IF(DAY(FévDim1)=1,IF(AND(YEAR(FévDim1+7)=AnnéeCalendrier,MONTH(FévDim1+7)=2),FévDim1+7,""),IF(AND(YEAR(FévDim1+14)=AnnéeCalendrier,MONTH(FévDim1+14)=2),FévDim1+14,""))</f>
        <v>44605</v>
      </c>
      <c r="Q9" s="4"/>
      <c r="R9" s="5">
        <f>IF(DAY(MarDim1)=1,IF(AND(YEAR(MarDim1+1)=AnnéeCalendrier,MONTH(MarDim1+1)=3),MarDim1+1,""),IF(AND(YEAR(MarDim1+8)=AnnéeCalendrier,MONTH(MarDim1+8)=3),MarDim1+8,""))</f>
        <v>44627</v>
      </c>
      <c r="S9" s="5">
        <f>IF(DAY(MarDim1)=1,IF(AND(YEAR(MarDim1+2)=AnnéeCalendrier,MONTH(MarDim1+2)=3),MarDim1+2,""),IF(AND(YEAR(MarDim1+9)=AnnéeCalendrier,MONTH(MarDim1+9)=3),MarDim1+9,""))</f>
        <v>44628</v>
      </c>
      <c r="T9" s="5">
        <f>IF(DAY(MarDim1)=1,IF(AND(YEAR(MarDim1+3)=AnnéeCalendrier,MONTH(MarDim1+3)=3),MarDim1+3,""),IF(AND(YEAR(MarDim1+10)=AnnéeCalendrier,MONTH(MarDim1+10)=3),MarDim1+10,""))</f>
        <v>44629</v>
      </c>
      <c r="U9" s="5">
        <f>IF(DAY(MarDim1)=1,IF(AND(YEAR(MarDim1+4)=AnnéeCalendrier,MONTH(MarDim1+4)=3),MarDim1+4,""),IF(AND(YEAR(MarDim1+11)=AnnéeCalendrier,MONTH(MarDim1+11)=3),MarDim1+11,""))</f>
        <v>44630</v>
      </c>
      <c r="V9" s="5">
        <f>IF(DAY(MarDim1)=1,IF(AND(YEAR(MarDim1+5)=AnnéeCalendrier,MONTH(MarDim1+5)=3),MarDim1+5,""),IF(AND(YEAR(MarDim1+12)=AnnéeCalendrier,MONTH(MarDim1+12)=3),MarDim1+12,""))</f>
        <v>44631</v>
      </c>
      <c r="W9" s="5">
        <f>IF(DAY(MarDim1)=1,IF(AND(YEAR(MarDim1+6)=AnnéeCalendrier,MONTH(MarDim1+6)=3),MarDim1+6,""),IF(AND(YEAR(MarDim1+13)=AnnéeCalendrier,MONTH(MarDim1+13)=3),MarDim1+13,""))</f>
        <v>44632</v>
      </c>
      <c r="X9" s="5">
        <f>IF(DAY(MarDim1)=1,IF(AND(YEAR(MarDim1+7)=AnnéeCalendrier,MONTH(MarDim1+7)=3),MarDim1+7,""),IF(AND(YEAR(MarDim1+14)=AnnéeCalendrier,MONTH(MarDim1+14)=3),MarDim1+14,""))</f>
        <v>44633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44571</v>
      </c>
      <c r="C10" s="5">
        <f>IF(DAY(JanDim1)=1,IF(AND(YEAR(JanDim1+9)=AnnéeCalendrier,MONTH(JanDim1+9)=1),JanDim1+9,""),IF(AND(YEAR(JanDim1+16)=AnnéeCalendrier,MONTH(JanDim1+16)=1),JanDim1+16,""))</f>
        <v>44572</v>
      </c>
      <c r="D10" s="5">
        <f>IF(DAY(JanDim1)=1,IF(AND(YEAR(JanDim1+10)=AnnéeCalendrier,MONTH(JanDim1+10)=1),JanDim1+10,""),IF(AND(YEAR(JanDim1+17)=AnnéeCalendrier,MONTH(JanDim1+17)=1),JanDim1+17,""))</f>
        <v>44573</v>
      </c>
      <c r="E10" s="5">
        <f>IF(DAY(JanDim1)=1,IF(AND(YEAR(JanDim1+11)=AnnéeCalendrier,MONTH(JanDim1+11)=1),JanDim1+11,""),IF(AND(YEAR(JanDim1+18)=AnnéeCalendrier,MONTH(JanDim1+18)=1),JanDim1+18,""))</f>
        <v>44574</v>
      </c>
      <c r="F10" s="5">
        <f>IF(DAY(JanDim1)=1,IF(AND(YEAR(JanDim1+12)=AnnéeCalendrier,MONTH(JanDim1+12)=1),JanDim1+12,""),IF(AND(YEAR(JanDim1+19)=AnnéeCalendrier,MONTH(JanDim1+19)=1),JanDim1+19,""))</f>
        <v>44575</v>
      </c>
      <c r="G10" s="5">
        <f>IF(DAY(JanDim1)=1,IF(AND(YEAR(JanDim1+13)=AnnéeCalendrier,MONTH(JanDim1+13)=1),JanDim1+13,""),IF(AND(YEAR(JanDim1+20)=AnnéeCalendrier,MONTH(JanDim1+20)=1),JanDim1+20,""))</f>
        <v>44576</v>
      </c>
      <c r="H10" s="5">
        <f>IF(DAY(JanDim1)=1,IF(AND(YEAR(JanDim1+14)=AnnéeCalendrier,MONTH(JanDim1+14)=1),JanDim1+14,""),IF(AND(YEAR(JanDim1+21)=AnnéeCalendrier,MONTH(JanDim1+21)=1),JanDim1+21,""))</f>
        <v>44577</v>
      </c>
      <c r="I10" s="4"/>
      <c r="J10" s="5">
        <f>IF(DAY(FévDim1)=1,IF(AND(YEAR(FévDim1+8)=AnnéeCalendrier,MONTH(FévDim1+8)=2),FévDim1+8,""),IF(AND(YEAR(FévDim1+15)=AnnéeCalendrier,MONTH(FévDim1+15)=2),FévDim1+15,""))</f>
        <v>44606</v>
      </c>
      <c r="K10" s="5">
        <f>IF(DAY(FévDim1)=1,IF(AND(YEAR(FévDim1+9)=AnnéeCalendrier,MONTH(FévDim1+9)=2),FévDim1+9,""),IF(AND(YEAR(FévDim1+16)=AnnéeCalendrier,MONTH(FévDim1+16)=2),FévDim1+16,""))</f>
        <v>44607</v>
      </c>
      <c r="L10" s="5">
        <f>IF(DAY(FévDim1)=1,IF(AND(YEAR(FévDim1+10)=AnnéeCalendrier,MONTH(FévDim1+10)=2),FévDim1+10,""),IF(AND(YEAR(FévDim1+17)=AnnéeCalendrier,MONTH(FévDim1+17)=2),FévDim1+17,""))</f>
        <v>44608</v>
      </c>
      <c r="M10" s="5">
        <f>IF(DAY(FévDim1)=1,IF(AND(YEAR(FévDim1+11)=AnnéeCalendrier,MONTH(FévDim1+11)=2),FévDim1+11,""),IF(AND(YEAR(FévDim1+18)=AnnéeCalendrier,MONTH(FévDim1+18)=2),FévDim1+18,""))</f>
        <v>44609</v>
      </c>
      <c r="N10" s="5">
        <f>IF(DAY(FévDim1)=1,IF(AND(YEAR(FévDim1+12)=AnnéeCalendrier,MONTH(FévDim1+12)=2),FévDim1+12,""),IF(AND(YEAR(FévDim1+19)=AnnéeCalendrier,MONTH(FévDim1+19)=2),FévDim1+19,""))</f>
        <v>44610</v>
      </c>
      <c r="O10" s="5">
        <f>IF(DAY(FévDim1)=1,IF(AND(YEAR(FévDim1+13)=AnnéeCalendrier,MONTH(FévDim1+13)=2),FévDim1+13,""),IF(AND(YEAR(FévDim1+20)=AnnéeCalendrier,MONTH(FévDim1+20)=2),FévDim1+20,""))</f>
        <v>44611</v>
      </c>
      <c r="P10" s="5">
        <f>IF(DAY(FévDim1)=1,IF(AND(YEAR(FévDim1+14)=AnnéeCalendrier,MONTH(FévDim1+14)=2),FévDim1+14,""),IF(AND(YEAR(FévDim1+21)=AnnéeCalendrier,MONTH(FévDim1+21)=2),FévDim1+21,""))</f>
        <v>44612</v>
      </c>
      <c r="Q10" s="4"/>
      <c r="R10" s="5">
        <f>IF(DAY(MarDim1)=1,IF(AND(YEAR(MarDim1+8)=AnnéeCalendrier,MONTH(MarDim1+8)=3),MarDim1+8,""),IF(AND(YEAR(MarDim1+15)=AnnéeCalendrier,MONTH(MarDim1+15)=3),MarDim1+15,""))</f>
        <v>44634</v>
      </c>
      <c r="S10" s="5">
        <f>IF(DAY(MarDim1)=1,IF(AND(YEAR(MarDim1+9)=AnnéeCalendrier,MONTH(MarDim1+9)=3),MarDim1+9,""),IF(AND(YEAR(MarDim1+16)=AnnéeCalendrier,MONTH(MarDim1+16)=3),MarDim1+16,""))</f>
        <v>44635</v>
      </c>
      <c r="T10" s="5">
        <f>IF(DAY(MarDim1)=1,IF(AND(YEAR(MarDim1+10)=AnnéeCalendrier,MONTH(MarDim1+10)=3),MarDim1+10,""),IF(AND(YEAR(MarDim1+17)=AnnéeCalendrier,MONTH(MarDim1+17)=3),MarDim1+17,""))</f>
        <v>44636</v>
      </c>
      <c r="U10" s="5">
        <f>IF(DAY(MarDim1)=1,IF(AND(YEAR(MarDim1+11)=AnnéeCalendrier,MONTH(MarDim1+11)=3),MarDim1+11,""),IF(AND(YEAR(MarDim1+18)=AnnéeCalendrier,MONTH(MarDim1+18)=3),MarDim1+18,""))</f>
        <v>44637</v>
      </c>
      <c r="V10" s="5">
        <f>IF(DAY(MarDim1)=1,IF(AND(YEAR(MarDim1+12)=AnnéeCalendrier,MONTH(MarDim1+12)=3),MarDim1+12,""),IF(AND(YEAR(MarDim1+19)=AnnéeCalendrier,MONTH(MarDim1+19)=3),MarDim1+19,""))</f>
        <v>44638</v>
      </c>
      <c r="W10" s="5">
        <f>IF(DAY(MarDim1)=1,IF(AND(YEAR(MarDim1+13)=AnnéeCalendrier,MONTH(MarDim1+13)=3),MarDim1+13,""),IF(AND(YEAR(MarDim1+20)=AnnéeCalendrier,MONTH(MarDim1+20)=3),MarDim1+20,""))</f>
        <v>44639</v>
      </c>
      <c r="X10" s="5">
        <f>IF(DAY(MarDim1)=1,IF(AND(YEAR(MarDim1+14)=AnnéeCalendrier,MONTH(MarDim1+14)=3),MarDim1+14,""),IF(AND(YEAR(MarDim1+21)=AnnéeCalendrier,MONTH(MarDim1+21)=3),MarDim1+21,""))</f>
        <v>44640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44578</v>
      </c>
      <c r="C11" s="5">
        <f>IF(DAY(JanDim1)=1,IF(AND(YEAR(JanDim1+16)=AnnéeCalendrier,MONTH(JanDim1+16)=1),JanDim1+16,""),IF(AND(YEAR(JanDim1+23)=AnnéeCalendrier,MONTH(JanDim1+23)=1),JanDim1+23,""))</f>
        <v>44579</v>
      </c>
      <c r="D11" s="5">
        <f>IF(DAY(JanDim1)=1,IF(AND(YEAR(JanDim1+17)=AnnéeCalendrier,MONTH(JanDim1+17)=1),JanDim1+17,""),IF(AND(YEAR(JanDim1+24)=AnnéeCalendrier,MONTH(JanDim1+24)=1),JanDim1+24,""))</f>
        <v>44580</v>
      </c>
      <c r="E11" s="5">
        <f>IF(DAY(JanDim1)=1,IF(AND(YEAR(JanDim1+18)=AnnéeCalendrier,MONTH(JanDim1+18)=1),JanDim1+18,""),IF(AND(YEAR(JanDim1+25)=AnnéeCalendrier,MONTH(JanDim1+25)=1),JanDim1+25,""))</f>
        <v>44581</v>
      </c>
      <c r="F11" s="5">
        <f>IF(DAY(JanDim1)=1,IF(AND(YEAR(JanDim1+19)=AnnéeCalendrier,MONTH(JanDim1+19)=1),JanDim1+19,""),IF(AND(YEAR(JanDim1+26)=AnnéeCalendrier,MONTH(JanDim1+26)=1),JanDim1+26,""))</f>
        <v>44582</v>
      </c>
      <c r="G11" s="5">
        <f>IF(DAY(JanDim1)=1,IF(AND(YEAR(JanDim1+20)=AnnéeCalendrier,MONTH(JanDim1+20)=1),JanDim1+20,""),IF(AND(YEAR(JanDim1+27)=AnnéeCalendrier,MONTH(JanDim1+27)=1),JanDim1+27,""))</f>
        <v>44583</v>
      </c>
      <c r="H11" s="5">
        <f>IF(DAY(JanDim1)=1,IF(AND(YEAR(JanDim1+21)=AnnéeCalendrier,MONTH(JanDim1+21)=1),JanDim1+21,""),IF(AND(YEAR(JanDim1+28)=AnnéeCalendrier,MONTH(JanDim1+28)=1),JanDim1+28,""))</f>
        <v>44584</v>
      </c>
      <c r="I11" s="4"/>
      <c r="J11" s="5">
        <f>IF(DAY(FévDim1)=1,IF(AND(YEAR(FévDim1+15)=AnnéeCalendrier,MONTH(FévDim1+15)=2),FévDim1+15,""),IF(AND(YEAR(FévDim1+22)=AnnéeCalendrier,MONTH(FévDim1+22)=2),FévDim1+22,""))</f>
        <v>44613</v>
      </c>
      <c r="K11" s="5">
        <f>IF(DAY(FévDim1)=1,IF(AND(YEAR(FévDim1+16)=AnnéeCalendrier,MONTH(FévDim1+16)=2),FévDim1+16,""),IF(AND(YEAR(FévDim1+23)=AnnéeCalendrier,MONTH(FévDim1+23)=2),FévDim1+23,""))</f>
        <v>44614</v>
      </c>
      <c r="L11" s="5">
        <f>IF(DAY(FévDim1)=1,IF(AND(YEAR(FévDim1+17)=AnnéeCalendrier,MONTH(FévDim1+17)=2),FévDim1+17,""),IF(AND(YEAR(FévDim1+24)=AnnéeCalendrier,MONTH(FévDim1+24)=2),FévDim1+24,""))</f>
        <v>44615</v>
      </c>
      <c r="M11" s="5">
        <f>IF(DAY(FévDim1)=1,IF(AND(YEAR(FévDim1+18)=AnnéeCalendrier,MONTH(FévDim1+18)=2),FévDim1+18,""),IF(AND(YEAR(FévDim1+25)=AnnéeCalendrier,MONTH(FévDim1+25)=2),FévDim1+25,""))</f>
        <v>44616</v>
      </c>
      <c r="N11" s="5">
        <f>IF(DAY(FévDim1)=1,IF(AND(YEAR(FévDim1+19)=AnnéeCalendrier,MONTH(FévDim1+19)=2),FévDim1+19,""),IF(AND(YEAR(FévDim1+26)=AnnéeCalendrier,MONTH(FévDim1+26)=2),FévDim1+26,""))</f>
        <v>44617</v>
      </c>
      <c r="O11" s="5">
        <f>IF(DAY(FévDim1)=1,IF(AND(YEAR(FévDim1+20)=AnnéeCalendrier,MONTH(FévDim1+20)=2),FévDim1+20,""),IF(AND(YEAR(FévDim1+27)=AnnéeCalendrier,MONTH(FévDim1+27)=2),FévDim1+27,""))</f>
        <v>44618</v>
      </c>
      <c r="P11" s="5">
        <f>IF(DAY(FévDim1)=1,IF(AND(YEAR(FévDim1+21)=AnnéeCalendrier,MONTH(FévDim1+21)=2),FévDim1+21,""),IF(AND(YEAR(FévDim1+28)=AnnéeCalendrier,MONTH(FévDim1+28)=2),FévDim1+28,""))</f>
        <v>44619</v>
      </c>
      <c r="Q11" s="4"/>
      <c r="R11" s="5">
        <f>IF(DAY(MarDim1)=1,IF(AND(YEAR(MarDim1+15)=AnnéeCalendrier,MONTH(MarDim1+15)=3),MarDim1+15,""),IF(AND(YEAR(MarDim1+22)=AnnéeCalendrier,MONTH(MarDim1+22)=3),MarDim1+22,""))</f>
        <v>44641</v>
      </c>
      <c r="S11" s="5">
        <f>IF(DAY(MarDim1)=1,IF(AND(YEAR(MarDim1+16)=AnnéeCalendrier,MONTH(MarDim1+16)=3),MarDim1+16,""),IF(AND(YEAR(MarDim1+23)=AnnéeCalendrier,MONTH(MarDim1+23)=3),MarDim1+23,""))</f>
        <v>44642</v>
      </c>
      <c r="T11" s="5">
        <f>IF(DAY(MarDim1)=1,IF(AND(YEAR(MarDim1+17)=AnnéeCalendrier,MONTH(MarDim1+17)=3),MarDim1+17,""),IF(AND(YEAR(MarDim1+24)=AnnéeCalendrier,MONTH(MarDim1+24)=3),MarDim1+24,""))</f>
        <v>44643</v>
      </c>
      <c r="U11" s="5">
        <f>IF(DAY(MarDim1)=1,IF(AND(YEAR(MarDim1+18)=AnnéeCalendrier,MONTH(MarDim1+18)=3),MarDim1+18,""),IF(AND(YEAR(MarDim1+25)=AnnéeCalendrier,MONTH(MarDim1+25)=3),MarDim1+25,""))</f>
        <v>44644</v>
      </c>
      <c r="V11" s="5">
        <f>IF(DAY(MarDim1)=1,IF(AND(YEAR(MarDim1+19)=AnnéeCalendrier,MONTH(MarDim1+19)=3),MarDim1+19,""),IF(AND(YEAR(MarDim1+26)=AnnéeCalendrier,MONTH(MarDim1+26)=3),MarDim1+26,""))</f>
        <v>44645</v>
      </c>
      <c r="W11" s="5">
        <f>IF(DAY(MarDim1)=1,IF(AND(YEAR(MarDim1+20)=AnnéeCalendrier,MONTH(MarDim1+20)=3),MarDim1+20,""),IF(AND(YEAR(MarDim1+27)=AnnéeCalendrier,MONTH(MarDim1+27)=3),MarDim1+27,""))</f>
        <v>44646</v>
      </c>
      <c r="X11" s="5">
        <f>IF(DAY(MarDim1)=1,IF(AND(YEAR(MarDim1+21)=AnnéeCalendrier,MONTH(MarDim1+21)=3),MarDim1+21,""),IF(AND(YEAR(MarDim1+28)=AnnéeCalendrier,MONTH(MarDim1+28)=3),MarDim1+28,""))</f>
        <v>44647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44585</v>
      </c>
      <c r="C12" s="5">
        <f>IF(DAY(JanDim1)=1,IF(AND(YEAR(JanDim1+23)=AnnéeCalendrier,MONTH(JanDim1+23)=1),JanDim1+23,""),IF(AND(YEAR(JanDim1+30)=AnnéeCalendrier,MONTH(JanDim1+30)=1),JanDim1+30,""))</f>
        <v>44586</v>
      </c>
      <c r="D12" s="5">
        <f>IF(DAY(JanDim1)=1,IF(AND(YEAR(JanDim1+24)=AnnéeCalendrier,MONTH(JanDim1+24)=1),JanDim1+24,""),IF(AND(YEAR(JanDim1+31)=AnnéeCalendrier,MONTH(JanDim1+31)=1),JanDim1+31,""))</f>
        <v>44587</v>
      </c>
      <c r="E12" s="5">
        <f>IF(DAY(JanDim1)=1,IF(AND(YEAR(JanDim1+25)=AnnéeCalendrier,MONTH(JanDim1+25)=1),JanDim1+25,""),IF(AND(YEAR(JanDim1+32)=AnnéeCalendrier,MONTH(JanDim1+32)=1),JanDim1+32,""))</f>
        <v>44588</v>
      </c>
      <c r="F12" s="5">
        <f>IF(DAY(JanDim1)=1,IF(AND(YEAR(JanDim1+26)=AnnéeCalendrier,MONTH(JanDim1+26)=1),JanDim1+26,""),IF(AND(YEAR(JanDim1+33)=AnnéeCalendrier,MONTH(JanDim1+33)=1),JanDim1+33,""))</f>
        <v>44589</v>
      </c>
      <c r="G12" s="5">
        <f>IF(DAY(JanDim1)=1,IF(AND(YEAR(JanDim1+27)=AnnéeCalendrier,MONTH(JanDim1+27)=1),JanDim1+27,""),IF(AND(YEAR(JanDim1+34)=AnnéeCalendrier,MONTH(JanDim1+34)=1),JanDim1+34,""))</f>
        <v>44590</v>
      </c>
      <c r="H12" s="5">
        <f>IF(DAY(JanDim1)=1,IF(AND(YEAR(JanDim1+28)=AnnéeCalendrier,MONTH(JanDim1+28)=1),JanDim1+28,""),IF(AND(YEAR(JanDim1+35)=AnnéeCalendrier,MONTH(JanDim1+35)=1),JanDim1+35,""))</f>
        <v>44591</v>
      </c>
      <c r="I12" s="4"/>
      <c r="J12" s="5">
        <f>IF(DAY(FévDim1)=1,IF(AND(YEAR(FévDim1+22)=AnnéeCalendrier,MONTH(FévDim1+22)=2),FévDim1+22,""),IF(AND(YEAR(FévDim1+29)=AnnéeCalendrier,MONTH(FévDim1+29)=2),FévDim1+29,""))</f>
        <v>44620</v>
      </c>
      <c r="K12" s="5" t="str">
        <f>IF(DAY(FévDim1)=1,IF(AND(YEAR(FévDim1+23)=AnnéeCalendrier,MONTH(FévDim1+23)=2),FévDim1+23,""),IF(AND(YEAR(FévDim1+30)=AnnéeCalendrier,MONTH(FévDim1+30)=2),FévDim1+30,""))</f>
        <v/>
      </c>
      <c r="L12" s="5" t="str">
        <f>IF(DAY(FévDim1)=1,IF(AND(YEAR(FévDim1+24)=AnnéeCalendrier,MONTH(FévDim1+24)=2),FévDim1+24,""),IF(AND(YEAR(FévDim1+31)=AnnéeCalendrier,MONTH(FévDim1+31)=2),FévDim1+31,""))</f>
        <v/>
      </c>
      <c r="M12" s="5" t="str">
        <f>IF(DAY(FévDim1)=1,IF(AND(YEAR(FévDim1+25)=AnnéeCalendrier,MONTH(FévDim1+25)=2),FévDim1+25,""),IF(AND(YEAR(FévDim1+32)=AnnéeCalendrier,MONTH(FévDim1+32)=2),FévDim1+32,""))</f>
        <v/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44648</v>
      </c>
      <c r="S12" s="5">
        <f>IF(DAY(MarDim1)=1,IF(AND(YEAR(MarDim1+23)=AnnéeCalendrier,MONTH(MarDim1+23)=3),MarDim1+23,""),IF(AND(YEAR(MarDim1+30)=AnnéeCalendrier,MONTH(MarDim1+30)=3),MarDim1+30,""))</f>
        <v>44649</v>
      </c>
      <c r="T12" s="5">
        <f>IF(DAY(MarDim1)=1,IF(AND(YEAR(MarDim1+24)=AnnéeCalendrier,MONTH(MarDim1+24)=3),MarDim1+24,""),IF(AND(YEAR(MarDim1+31)=AnnéeCalendrier,MONTH(MarDim1+31)=3),MarDim1+31,""))</f>
        <v>44650</v>
      </c>
      <c r="U12" s="5">
        <f>IF(DAY(MarDim1)=1,IF(AND(YEAR(MarDim1+25)=AnnéeCalendrier,MONTH(MarDim1+25)=3),MarDim1+25,""),IF(AND(YEAR(MarDim1+32)=AnnéeCalendrier,MONTH(MarDim1+32)=3),MarDim1+32,""))</f>
        <v>44651</v>
      </c>
      <c r="V12" s="5" t="str">
        <f>IF(DAY(MarDim1)=1,IF(AND(YEAR(MarDim1+26)=AnnéeCalendrier,MONTH(MarDim1+26)=3),MarDim1+26,""),IF(AND(YEAR(MarDim1+33)=AnnéeCalendrier,MONTH(MarDim1+33)=3),MarDim1+33,""))</f>
        <v/>
      </c>
      <c r="W12" s="5" t="str">
        <f>IF(DAY(MarDim1)=1,IF(AND(YEAR(MarDim1+27)=AnnéeCalendrier,MONTH(MarDim1+27)=3),MarDim1+27,""),IF(AND(YEAR(MarDim1+34)=AnnéeCalendrier,MONTH(MarDim1+34)=3),MarDim1+34,""))</f>
        <v/>
      </c>
      <c r="X12" s="5" t="str">
        <f>IF(DAY(MarDim1)=1,IF(AND(YEAR(MarDim1+28)=AnnéeCalendrier,MONTH(MarDim1+28)=3),MarDim1+28,""),IF(AND(YEAR(MarDim1+35)=AnnéeCalendrier,MONTH(MarDim1+35)=3),MarDim1+35,""))</f>
        <v/>
      </c>
    </row>
    <row r="13" spans="1:29" ht="36" customHeight="1" x14ac:dyDescent="0.25">
      <c r="B13" s="5">
        <f>IF(DAY(JanDim1)=1,IF(AND(YEAR(JanDim1+29)=AnnéeCalendrier,MONTH(JanDim1+29)=1),JanDim1+29,""),IF(AND(YEAR(JanDim1+36)=AnnéeCalendrier,MONTH(JanDim1+36)=1),JanDim1+36,""))</f>
        <v>44592</v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35" t="s">
        <v>3</v>
      </c>
      <c r="C15" s="35"/>
      <c r="D15" s="35"/>
      <c r="E15" s="35"/>
      <c r="F15" s="35"/>
      <c r="G15" s="35"/>
      <c r="H15" s="35"/>
      <c r="J15" s="35" t="s">
        <v>13</v>
      </c>
      <c r="K15" s="35"/>
      <c r="L15" s="35"/>
      <c r="M15" s="35"/>
      <c r="N15" s="35"/>
      <c r="O15" s="35"/>
      <c r="P15" s="35"/>
      <c r="R15" s="35" t="s">
        <v>17</v>
      </c>
      <c r="S15" s="35"/>
      <c r="T15" s="35"/>
      <c r="U15" s="35"/>
      <c r="V15" s="35"/>
      <c r="W15" s="35"/>
      <c r="X15" s="35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 t="str">
        <f>IF(DAY(AvrDim1)=1,"",IF(AND(YEAR(AvrDim1+2)=AnnéeCalendrier,MONTH(AvrDim1+2)=4),AvrDim1+2,""))</f>
        <v/>
      </c>
      <c r="D17" s="5" t="str">
        <f>IF(DAY(AvrDim1)=1,"",IF(AND(YEAR(AvrDim1+3)=AnnéeCalendrier,MONTH(AvrDim1+3)=4),AvrDim1+3,""))</f>
        <v/>
      </c>
      <c r="E17" s="5" t="str">
        <f>IF(DAY(AvrDim1)=1,"",IF(AND(YEAR(AvrDim1+4)=AnnéeCalendrier,MONTH(AvrDim1+4)=4),AvrDim1+4,""))</f>
        <v/>
      </c>
      <c r="F17" s="5">
        <f>IF(DAY(AvrDim1)=1,"",IF(AND(YEAR(AvrDim1+5)=AnnéeCalendrier,MONTH(AvrDim1+5)=4),AvrDim1+5,""))</f>
        <v>44652</v>
      </c>
      <c r="G17" s="5">
        <f>IF(DAY(AvrDim1)=1,"",IF(AND(YEAR(AvrDim1+6)=AnnéeCalendrier,MONTH(AvrDim1+6)=4),AvrDim1+6,""))</f>
        <v>44653</v>
      </c>
      <c r="H17" s="7">
        <f>IF(DAY(AvrDim1)=1,IF(AND(YEAR(AvrDim1)=AnnéeCalendrier,MONTH(AvrDim1)=4),AvrDim1,""),IF(AND(YEAR(AvrDim1+7)=AnnéeCalendrier,MONTH(AvrDim1+7)=4),AvrDim1+7,""))</f>
        <v>44654</v>
      </c>
      <c r="I17" s="4"/>
      <c r="J17" s="6" t="str">
        <f>IF(DAY(MaiDim1)=1,"",IF(AND(YEAR(MaiDim1+1)=AnnéeCalendrier,MONTH(MaiDim1+1)=5),MaiDim1+1,""))</f>
        <v/>
      </c>
      <c r="K17" s="5" t="str">
        <f>IF(DAY(MaiDim1)=1,"",IF(AND(YEAR(MaiDim1+2)=AnnéeCalendrier,MONTH(MaiDim1+2)=5),MaiDim1+2,""))</f>
        <v/>
      </c>
      <c r="L17" s="5" t="str">
        <f>IF(DAY(MaiDim1)=1,"",IF(AND(YEAR(MaiDim1+3)=AnnéeCalendrier,MONTH(MaiDim1+3)=5),MaiDim1+3,""))</f>
        <v/>
      </c>
      <c r="M17" s="5" t="str">
        <f>IF(DAY(MaiDim1)=1,"",IF(AND(YEAR(MaiDim1+4)=AnnéeCalendrier,MONTH(MaiDim1+4)=5),MaiDim1+4,""))</f>
        <v/>
      </c>
      <c r="N17" s="5" t="str">
        <f>IF(DAY(MaiDim1)=1,"",IF(AND(YEAR(MaiDim1+5)=AnnéeCalendrier,MONTH(MaiDim1+5)=5),MaiDim1+5,""))</f>
        <v/>
      </c>
      <c r="O17" s="5" t="str">
        <f>IF(DAY(MaiDim1)=1,"",IF(AND(YEAR(MaiDim1+6)=AnnéeCalendrier,MONTH(MaiDim1+6)=5),MaiDim1+6,""))</f>
        <v/>
      </c>
      <c r="P17" s="7">
        <f>IF(DAY(MaiDim1)=1,IF(AND(YEAR(MaiDim1)=AnnéeCalendrier,MONTH(MaiDim1)=5),MaiDim1,""),IF(AND(YEAR(MaiDim1+7)=AnnéeCalendrier,MONTH(MaiDim1+7)=5),MaiDim1+7,""))</f>
        <v>44682</v>
      </c>
      <c r="Q17" s="4"/>
      <c r="R17" s="6" t="str">
        <f>IF(DAY(JunDim1)=1,"",IF(AND(YEAR(JunDim1+1)=AnnéeCalendrier,MONTH(JunDim1+1)=6),JunDim1+1,""))</f>
        <v/>
      </c>
      <c r="S17" s="5" t="str">
        <f>IF(DAY(JunDim1)=1,"",IF(AND(YEAR(JunDim1+2)=AnnéeCalendrier,MONTH(JunDim1+2)=6),JunDim1+2,""))</f>
        <v/>
      </c>
      <c r="T17" s="5">
        <f>IF(DAY(JunDim1)=1,"",IF(AND(YEAR(JunDim1+3)=AnnéeCalendrier,MONTH(JunDim1+3)=6),JunDim1+3,""))</f>
        <v>44713</v>
      </c>
      <c r="U17" s="5">
        <f>IF(DAY(JunDim1)=1,"",IF(AND(YEAR(JunDim1+4)=AnnéeCalendrier,MONTH(JunDim1+4)=6),JunDim1+4,""))</f>
        <v>44714</v>
      </c>
      <c r="V17" s="5">
        <f>IF(DAY(JunDim1)=1,"",IF(AND(YEAR(JunDim1+5)=AnnéeCalendrier,MONTH(JunDim1+5)=6),JunDim1+5,""))</f>
        <v>44715</v>
      </c>
      <c r="W17" s="5">
        <f>IF(DAY(JunDim1)=1,"",IF(AND(YEAR(JunDim1+6)=AnnéeCalendrier,MONTH(JunDim1+6)=6),JunDim1+6,""))</f>
        <v>44716</v>
      </c>
      <c r="X17" s="7">
        <f>IF(DAY(JunDim1)=1,IF(AND(YEAR(JunDim1)=AnnéeCalendrier,MONTH(JunDim1)=6),JunDim1,""),IF(AND(YEAR(JunDim1+7)=AnnéeCalendrier,MONTH(JunDim1+7)=6),JunDim1+7,""))</f>
        <v>44717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44655</v>
      </c>
      <c r="C18" s="5">
        <f>IF(DAY(AvrDim1)=1,IF(AND(YEAR(AvrDim1+2)=AnnéeCalendrier,MONTH(AvrDim1+2)=4),AvrDim1+2,""),IF(AND(YEAR(AvrDim1+9)=AnnéeCalendrier,MONTH(AvrDim1+9)=4),AvrDim1+9,""))</f>
        <v>44656</v>
      </c>
      <c r="D18" s="5">
        <f>IF(DAY(AvrDim1)=1,IF(AND(YEAR(AvrDim1+3)=AnnéeCalendrier,MONTH(AvrDim1+3)=4),AvrDim1+3,""),IF(AND(YEAR(AvrDim1+10)=AnnéeCalendrier,MONTH(AvrDim1+10)=4),AvrDim1+10,""))</f>
        <v>44657</v>
      </c>
      <c r="E18" s="5">
        <f>IF(DAY(AvrDim1)=1,IF(AND(YEAR(AvrDim1+4)=AnnéeCalendrier,MONTH(AvrDim1+4)=4),AvrDim1+4,""),IF(AND(YEAR(AvrDim1+11)=AnnéeCalendrier,MONTH(AvrDim1+11)=4),AvrDim1+11,""))</f>
        <v>44658</v>
      </c>
      <c r="F18" s="5">
        <f>IF(DAY(AvrDim1)=1,IF(AND(YEAR(AvrDim1+5)=AnnéeCalendrier,MONTH(AvrDim1+5)=4),AvrDim1+5,""),IF(AND(YEAR(AvrDim1+12)=AnnéeCalendrier,MONTH(AvrDim1+12)=4),AvrDim1+12,""))</f>
        <v>44659</v>
      </c>
      <c r="G18" s="5">
        <f>IF(DAY(AvrDim1)=1,IF(AND(YEAR(AvrDim1+6)=AnnéeCalendrier,MONTH(AvrDim1+6)=4),AvrDim1+6,""),IF(AND(YEAR(AvrDim1+13)=AnnéeCalendrier,MONTH(AvrDim1+13)=4),AvrDim1+13,""))</f>
        <v>44660</v>
      </c>
      <c r="H18" s="7">
        <f>IF(DAY(AvrDim1)=1,IF(AND(YEAR(AvrDim1+7)=AnnéeCalendrier,MONTH(AvrDim1+7)=4),AvrDim1+7,""),IF(AND(YEAR(AvrDim1+14)=AnnéeCalendrier,MONTH(AvrDim1+14)=4),AvrDim1+14,""))</f>
        <v>44661</v>
      </c>
      <c r="I18" s="4"/>
      <c r="J18" s="6">
        <f>IF(DAY(MaiDim1)=1,IF(AND(YEAR(MaiDim1+1)=AnnéeCalendrier,MONTH(MaiDim1+1)=5),MaiDim1+1,""),IF(AND(YEAR(MaiDim1+8)=AnnéeCalendrier,MONTH(MaiDim1+8)=5),MaiDim1+8,""))</f>
        <v>44683</v>
      </c>
      <c r="K18" s="5">
        <f>IF(DAY(MaiDim1)=1,IF(AND(YEAR(MaiDim1+2)=AnnéeCalendrier,MONTH(MaiDim1+2)=5),MaiDim1+2,""),IF(AND(YEAR(MaiDim1+9)=AnnéeCalendrier,MONTH(MaiDim1+9)=5),MaiDim1+9,""))</f>
        <v>44684</v>
      </c>
      <c r="L18" s="5">
        <f>IF(DAY(MaiDim1)=1,IF(AND(YEAR(MaiDim1+3)=AnnéeCalendrier,MONTH(MaiDim1+3)=5),MaiDim1+3,""),IF(AND(YEAR(MaiDim1+10)=AnnéeCalendrier,MONTH(MaiDim1+10)=5),MaiDim1+10,""))</f>
        <v>44685</v>
      </c>
      <c r="M18" s="5">
        <f>IF(DAY(MaiDim1)=1,IF(AND(YEAR(MaiDim1+4)=AnnéeCalendrier,MONTH(MaiDim1+4)=5),MaiDim1+4,""),IF(AND(YEAR(MaiDim1+11)=AnnéeCalendrier,MONTH(MaiDim1+11)=5),MaiDim1+11,""))</f>
        <v>44686</v>
      </c>
      <c r="N18" s="5">
        <f>IF(DAY(MaiDim1)=1,IF(AND(YEAR(MaiDim1+5)=AnnéeCalendrier,MONTH(MaiDim1+5)=5),MaiDim1+5,""),IF(AND(YEAR(MaiDim1+12)=AnnéeCalendrier,MONTH(MaiDim1+12)=5),MaiDim1+12,""))</f>
        <v>44687</v>
      </c>
      <c r="O18" s="5">
        <f>IF(DAY(MaiDim1)=1,IF(AND(YEAR(MaiDim1+6)=AnnéeCalendrier,MONTH(MaiDim1+6)=5),MaiDim1+6,""),IF(AND(YEAR(MaiDim1+13)=AnnéeCalendrier,MONTH(MaiDim1+13)=5),MaiDim1+13,""))</f>
        <v>44688</v>
      </c>
      <c r="P18" s="7">
        <f>IF(DAY(MaiDim1)=1,IF(AND(YEAR(MaiDim1+7)=AnnéeCalendrier,MONTH(MaiDim1+7)=5),MaiDim1+7,""),IF(AND(YEAR(MaiDim1+14)=AnnéeCalendrier,MONTH(MaiDim1+14)=5),MaiDim1+14,""))</f>
        <v>44689</v>
      </c>
      <c r="Q18" s="4"/>
      <c r="R18" s="6">
        <f>IF(DAY(JunDim1)=1,IF(AND(YEAR(JunDim1+1)=AnnéeCalendrier,MONTH(JunDim1+1)=6),JunDim1+1,""),IF(AND(YEAR(JunDim1+8)=AnnéeCalendrier,MONTH(JunDim1+8)=6),JunDim1+8,""))</f>
        <v>44718</v>
      </c>
      <c r="S18" s="5">
        <f>IF(DAY(JunDim1)=1,IF(AND(YEAR(JunDim1+2)=AnnéeCalendrier,MONTH(JunDim1+2)=6),JunDim1+2,""),IF(AND(YEAR(JunDim1+9)=AnnéeCalendrier,MONTH(JunDim1+9)=6),JunDim1+9,""))</f>
        <v>44719</v>
      </c>
      <c r="T18" s="5">
        <f>IF(DAY(JunDim1)=1,IF(AND(YEAR(JunDim1+3)=AnnéeCalendrier,MONTH(JunDim1+3)=6),JunDim1+3,""),IF(AND(YEAR(JunDim1+10)=AnnéeCalendrier,MONTH(JunDim1+10)=6),JunDim1+10,""))</f>
        <v>44720</v>
      </c>
      <c r="U18" s="5">
        <f>IF(DAY(JunDim1)=1,IF(AND(YEAR(JunDim1+4)=AnnéeCalendrier,MONTH(JunDim1+4)=6),JunDim1+4,""),IF(AND(YEAR(JunDim1+11)=AnnéeCalendrier,MONTH(JunDim1+11)=6),JunDim1+11,""))</f>
        <v>44721</v>
      </c>
      <c r="V18" s="5">
        <f>IF(DAY(JunDim1)=1,IF(AND(YEAR(JunDim1+5)=AnnéeCalendrier,MONTH(JunDim1+5)=6),JunDim1+5,""),IF(AND(YEAR(JunDim1+12)=AnnéeCalendrier,MONTH(JunDim1+12)=6),JunDim1+12,""))</f>
        <v>44722</v>
      </c>
      <c r="W18" s="5">
        <f>IF(DAY(JunDim1)=1,IF(AND(YEAR(JunDim1+6)=AnnéeCalendrier,MONTH(JunDim1+6)=6),JunDim1+6,""),IF(AND(YEAR(JunDim1+13)=AnnéeCalendrier,MONTH(JunDim1+13)=6),JunDim1+13,""))</f>
        <v>44723</v>
      </c>
      <c r="X18" s="7">
        <f>IF(DAY(JunDim1)=1,IF(AND(YEAR(JunDim1+7)=AnnéeCalendrier,MONTH(JunDim1+7)=6),JunDim1+7,""),IF(AND(YEAR(JunDim1+14)=AnnéeCalendrier,MONTH(JunDim1+14)=6),JunDim1+14,""))</f>
        <v>44724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44662</v>
      </c>
      <c r="C19" s="5">
        <f>IF(DAY(AvrDim1)=1,IF(AND(YEAR(AvrDim1+9)=AnnéeCalendrier,MONTH(AvrDim1+9)=4),AvrDim1+9,""),IF(AND(YEAR(AvrDim1+16)=AnnéeCalendrier,MONTH(AvrDim1+16)=4),AvrDim1+16,""))</f>
        <v>44663</v>
      </c>
      <c r="D19" s="5">
        <f>IF(DAY(AvrDim1)=1,IF(AND(YEAR(AvrDim1+10)=AnnéeCalendrier,MONTH(AvrDim1+10)=4),AvrDim1+10,""),IF(AND(YEAR(AvrDim1+17)=AnnéeCalendrier,MONTH(AvrDim1+17)=4),AvrDim1+17,""))</f>
        <v>44664</v>
      </c>
      <c r="E19" s="5">
        <f>IF(DAY(AvrDim1)=1,IF(AND(YEAR(AvrDim1+11)=AnnéeCalendrier,MONTH(AvrDim1+11)=4),AvrDim1+11,""),IF(AND(YEAR(AvrDim1+18)=AnnéeCalendrier,MONTH(AvrDim1+18)=4),AvrDim1+18,""))</f>
        <v>44665</v>
      </c>
      <c r="F19" s="5">
        <f>IF(DAY(AvrDim1)=1,IF(AND(YEAR(AvrDim1+12)=AnnéeCalendrier,MONTH(AvrDim1+12)=4),AvrDim1+12,""),IF(AND(YEAR(AvrDim1+19)=AnnéeCalendrier,MONTH(AvrDim1+19)=4),AvrDim1+19,""))</f>
        <v>44666</v>
      </c>
      <c r="G19" s="5">
        <f>IF(DAY(AvrDim1)=1,IF(AND(YEAR(AvrDim1+13)=AnnéeCalendrier,MONTH(AvrDim1+13)=4),AvrDim1+13,""),IF(AND(YEAR(AvrDim1+20)=AnnéeCalendrier,MONTH(AvrDim1+20)=4),AvrDim1+20,""))</f>
        <v>44667</v>
      </c>
      <c r="H19" s="7">
        <f>IF(DAY(AvrDim1)=1,IF(AND(YEAR(AvrDim1+14)=AnnéeCalendrier,MONTH(AvrDim1+14)=4),AvrDim1+14,""),IF(AND(YEAR(AvrDim1+21)=AnnéeCalendrier,MONTH(AvrDim1+21)=4),AvrDim1+21,""))</f>
        <v>44668</v>
      </c>
      <c r="I19" s="4"/>
      <c r="J19" s="6">
        <f>IF(DAY(MaiDim1)=1,IF(AND(YEAR(MaiDim1+8)=AnnéeCalendrier,MONTH(MaiDim1+8)=5),MaiDim1+8,""),IF(AND(YEAR(MaiDim1+15)=AnnéeCalendrier,MONTH(MaiDim1+15)=5),MaiDim1+15,""))</f>
        <v>44690</v>
      </c>
      <c r="K19" s="5">
        <f>IF(DAY(MaiDim1)=1,IF(AND(YEAR(MaiDim1+9)=AnnéeCalendrier,MONTH(MaiDim1+9)=5),MaiDim1+9,""),IF(AND(YEAR(MaiDim1+16)=AnnéeCalendrier,MONTH(MaiDim1+16)=5),MaiDim1+16,""))</f>
        <v>44691</v>
      </c>
      <c r="L19" s="5">
        <f>IF(DAY(MaiDim1)=1,IF(AND(YEAR(MaiDim1+10)=AnnéeCalendrier,MONTH(MaiDim1+10)=5),MaiDim1+10,""),IF(AND(YEAR(MaiDim1+17)=AnnéeCalendrier,MONTH(MaiDim1+17)=5),MaiDim1+17,""))</f>
        <v>44692</v>
      </c>
      <c r="M19" s="5">
        <f>IF(DAY(MaiDim1)=1,IF(AND(YEAR(MaiDim1+11)=AnnéeCalendrier,MONTH(MaiDim1+11)=5),MaiDim1+11,""),IF(AND(YEAR(MaiDim1+18)=AnnéeCalendrier,MONTH(MaiDim1+18)=5),MaiDim1+18,""))</f>
        <v>44693</v>
      </c>
      <c r="N19" s="5">
        <f>IF(DAY(MaiDim1)=1,IF(AND(YEAR(MaiDim1+12)=AnnéeCalendrier,MONTH(MaiDim1+12)=5),MaiDim1+12,""),IF(AND(YEAR(MaiDim1+19)=AnnéeCalendrier,MONTH(MaiDim1+19)=5),MaiDim1+19,""))</f>
        <v>44694</v>
      </c>
      <c r="O19" s="5">
        <f>IF(DAY(MaiDim1)=1,IF(AND(YEAR(MaiDim1+13)=AnnéeCalendrier,MONTH(MaiDim1+13)=5),MaiDim1+13,""),IF(AND(YEAR(MaiDim1+20)=AnnéeCalendrier,MONTH(MaiDim1+20)=5),MaiDim1+20,""))</f>
        <v>44695</v>
      </c>
      <c r="P19" s="7">
        <f>IF(DAY(MaiDim1)=1,IF(AND(YEAR(MaiDim1+14)=AnnéeCalendrier,MONTH(MaiDim1+14)=5),MaiDim1+14,""),IF(AND(YEAR(MaiDim1+21)=AnnéeCalendrier,MONTH(MaiDim1+21)=5),MaiDim1+21,""))</f>
        <v>44696</v>
      </c>
      <c r="Q19" s="4"/>
      <c r="R19" s="6">
        <f>IF(DAY(JunDim1)=1,IF(AND(YEAR(JunDim1+8)=AnnéeCalendrier,MONTH(JunDim1+8)=6),JunDim1+8,""),IF(AND(YEAR(JunDim1+15)=AnnéeCalendrier,MONTH(JunDim1+15)=6),JunDim1+15,""))</f>
        <v>44725</v>
      </c>
      <c r="S19" s="5">
        <f>IF(DAY(JunDim1)=1,IF(AND(YEAR(JunDim1+9)=AnnéeCalendrier,MONTH(JunDim1+9)=6),JunDim1+9,""),IF(AND(YEAR(JunDim1+16)=AnnéeCalendrier,MONTH(JunDim1+16)=6),JunDim1+16,""))</f>
        <v>44726</v>
      </c>
      <c r="T19" s="5">
        <f>IF(DAY(JunDim1)=1,IF(AND(YEAR(JunDim1+10)=AnnéeCalendrier,MONTH(JunDim1+10)=6),JunDim1+10,""),IF(AND(YEAR(JunDim1+17)=AnnéeCalendrier,MONTH(JunDim1+17)=6),JunDim1+17,""))</f>
        <v>44727</v>
      </c>
      <c r="U19" s="5">
        <f>IF(DAY(JunDim1)=1,IF(AND(YEAR(JunDim1+11)=AnnéeCalendrier,MONTH(JunDim1+11)=6),JunDim1+11,""),IF(AND(YEAR(JunDim1+18)=AnnéeCalendrier,MONTH(JunDim1+18)=6),JunDim1+18,""))</f>
        <v>44728</v>
      </c>
      <c r="V19" s="5">
        <f>IF(DAY(JunDim1)=1,IF(AND(YEAR(JunDim1+12)=AnnéeCalendrier,MONTH(JunDim1+12)=6),JunDim1+12,""),IF(AND(YEAR(JunDim1+19)=AnnéeCalendrier,MONTH(JunDim1+19)=6),JunDim1+19,""))</f>
        <v>44729</v>
      </c>
      <c r="W19" s="5">
        <f>IF(DAY(JunDim1)=1,IF(AND(YEAR(JunDim1+13)=AnnéeCalendrier,MONTH(JunDim1+13)=6),JunDim1+13,""),IF(AND(YEAR(JunDim1+20)=AnnéeCalendrier,MONTH(JunDim1+20)=6),JunDim1+20,""))</f>
        <v>44730</v>
      </c>
      <c r="X19" s="7">
        <f>IF(DAY(JunDim1)=1,IF(AND(YEAR(JunDim1+14)=AnnéeCalendrier,MONTH(JunDim1+14)=6),JunDim1+14,""),IF(AND(YEAR(JunDim1+21)=AnnéeCalendrier,MONTH(JunDim1+21)=6),JunDim1+21,""))</f>
        <v>44731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44669</v>
      </c>
      <c r="C20" s="5">
        <f>IF(DAY(AvrDim1)=1,IF(AND(YEAR(AvrDim1+16)=AnnéeCalendrier,MONTH(AvrDim1+16)=4),AvrDim1+16,""),IF(AND(YEAR(AvrDim1+23)=AnnéeCalendrier,MONTH(AvrDim1+23)=4),AvrDim1+23,""))</f>
        <v>44670</v>
      </c>
      <c r="D20" s="5">
        <f>IF(DAY(AvrDim1)=1,IF(AND(YEAR(AvrDim1+17)=AnnéeCalendrier,MONTH(AvrDim1+17)=4),AvrDim1+17,""),IF(AND(YEAR(AvrDim1+24)=AnnéeCalendrier,MONTH(AvrDim1+24)=4),AvrDim1+24,""))</f>
        <v>44671</v>
      </c>
      <c r="E20" s="5">
        <f>IF(DAY(AvrDim1)=1,IF(AND(YEAR(AvrDim1+18)=AnnéeCalendrier,MONTH(AvrDim1+18)=4),AvrDim1+18,""),IF(AND(YEAR(AvrDim1+25)=AnnéeCalendrier,MONTH(AvrDim1+25)=4),AvrDim1+25,""))</f>
        <v>44672</v>
      </c>
      <c r="F20" s="5">
        <f>IF(DAY(AvrDim1)=1,IF(AND(YEAR(AvrDim1+19)=AnnéeCalendrier,MONTH(AvrDim1+19)=4),AvrDim1+19,""),IF(AND(YEAR(AvrDim1+26)=AnnéeCalendrier,MONTH(AvrDim1+26)=4),AvrDim1+26,""))</f>
        <v>44673</v>
      </c>
      <c r="G20" s="5">
        <f>IF(DAY(AvrDim1)=1,IF(AND(YEAR(AvrDim1+20)=AnnéeCalendrier,MONTH(AvrDim1+20)=4),AvrDim1+20,""),IF(AND(YEAR(AvrDim1+27)=AnnéeCalendrier,MONTH(AvrDim1+27)=4),AvrDim1+27,""))</f>
        <v>44674</v>
      </c>
      <c r="H20" s="7">
        <f>IF(DAY(AvrDim1)=1,IF(AND(YEAR(AvrDim1+21)=AnnéeCalendrier,MONTH(AvrDim1+21)=4),AvrDim1+21,""),IF(AND(YEAR(AvrDim1+28)=AnnéeCalendrier,MONTH(AvrDim1+28)=4),AvrDim1+28,""))</f>
        <v>44675</v>
      </c>
      <c r="I20" s="4"/>
      <c r="J20" s="6">
        <f>IF(DAY(MaiDim1)=1,IF(AND(YEAR(MaiDim1+15)=AnnéeCalendrier,MONTH(MaiDim1+15)=5),MaiDim1+15,""),IF(AND(YEAR(MaiDim1+22)=AnnéeCalendrier,MONTH(MaiDim1+22)=5),MaiDim1+22,""))</f>
        <v>44697</v>
      </c>
      <c r="K20" s="5">
        <f>IF(DAY(MaiDim1)=1,IF(AND(YEAR(MaiDim1+16)=AnnéeCalendrier,MONTH(MaiDim1+16)=5),MaiDim1+16,""),IF(AND(YEAR(MaiDim1+23)=AnnéeCalendrier,MONTH(MaiDim1+23)=5),MaiDim1+23,""))</f>
        <v>44698</v>
      </c>
      <c r="L20" s="5">
        <f>IF(DAY(MaiDim1)=1,IF(AND(YEAR(MaiDim1+17)=AnnéeCalendrier,MONTH(MaiDim1+17)=5),MaiDim1+17,""),IF(AND(YEAR(MaiDim1+24)=AnnéeCalendrier,MONTH(MaiDim1+24)=5),MaiDim1+24,""))</f>
        <v>44699</v>
      </c>
      <c r="M20" s="5">
        <f>IF(DAY(MaiDim1)=1,IF(AND(YEAR(MaiDim1+18)=AnnéeCalendrier,MONTH(MaiDim1+18)=5),MaiDim1+18,""),IF(AND(YEAR(MaiDim1+25)=AnnéeCalendrier,MONTH(MaiDim1+25)=5),MaiDim1+25,""))</f>
        <v>44700</v>
      </c>
      <c r="N20" s="5">
        <f>IF(DAY(MaiDim1)=1,IF(AND(YEAR(MaiDim1+19)=AnnéeCalendrier,MONTH(MaiDim1+19)=5),MaiDim1+19,""),IF(AND(YEAR(MaiDim1+26)=AnnéeCalendrier,MONTH(MaiDim1+26)=5),MaiDim1+26,""))</f>
        <v>44701</v>
      </c>
      <c r="O20" s="5">
        <f>IF(DAY(MaiDim1)=1,IF(AND(YEAR(MaiDim1+20)=AnnéeCalendrier,MONTH(MaiDim1+20)=5),MaiDim1+20,""),IF(AND(YEAR(MaiDim1+27)=AnnéeCalendrier,MONTH(MaiDim1+27)=5),MaiDim1+27,""))</f>
        <v>44702</v>
      </c>
      <c r="P20" s="7">
        <f>IF(DAY(MaiDim1)=1,IF(AND(YEAR(MaiDim1+21)=AnnéeCalendrier,MONTH(MaiDim1+21)=5),MaiDim1+21,""),IF(AND(YEAR(MaiDim1+28)=AnnéeCalendrier,MONTH(MaiDim1+28)=5),MaiDim1+28,""))</f>
        <v>44703</v>
      </c>
      <c r="Q20" s="4"/>
      <c r="R20" s="6">
        <f>IF(DAY(JunDim1)=1,IF(AND(YEAR(JunDim1+15)=AnnéeCalendrier,MONTH(JunDim1+15)=6),JunDim1+15,""),IF(AND(YEAR(JunDim1+22)=AnnéeCalendrier,MONTH(JunDim1+22)=6),JunDim1+22,""))</f>
        <v>44732</v>
      </c>
      <c r="S20" s="5">
        <f>IF(DAY(JunDim1)=1,IF(AND(YEAR(JunDim1+16)=AnnéeCalendrier,MONTH(JunDim1+16)=6),JunDim1+16,""),IF(AND(YEAR(JunDim1+23)=AnnéeCalendrier,MONTH(JunDim1+23)=6),JunDim1+23,""))</f>
        <v>44733</v>
      </c>
      <c r="T20" s="5">
        <f>IF(DAY(JunDim1)=1,IF(AND(YEAR(JunDim1+17)=AnnéeCalendrier,MONTH(JunDim1+17)=6),JunDim1+17,""),IF(AND(YEAR(JunDim1+24)=AnnéeCalendrier,MONTH(JunDim1+24)=6),JunDim1+24,""))</f>
        <v>44734</v>
      </c>
      <c r="U20" s="5">
        <f>IF(DAY(JunDim1)=1,IF(AND(YEAR(JunDim1+18)=AnnéeCalendrier,MONTH(JunDim1+18)=6),JunDim1+18,""),IF(AND(YEAR(JunDim1+25)=AnnéeCalendrier,MONTH(JunDim1+25)=6),JunDim1+25,""))</f>
        <v>44735</v>
      </c>
      <c r="V20" s="5">
        <f>IF(DAY(JunDim1)=1,IF(AND(YEAR(JunDim1+19)=AnnéeCalendrier,MONTH(JunDim1+19)=6),JunDim1+19,""),IF(AND(YEAR(JunDim1+26)=AnnéeCalendrier,MONTH(JunDim1+26)=6),JunDim1+26,""))</f>
        <v>44736</v>
      </c>
      <c r="W20" s="5">
        <f>IF(DAY(JunDim1)=1,IF(AND(YEAR(JunDim1+20)=AnnéeCalendrier,MONTH(JunDim1+20)=6),JunDim1+20,""),IF(AND(YEAR(JunDim1+27)=AnnéeCalendrier,MONTH(JunDim1+27)=6),JunDim1+27,""))</f>
        <v>44737</v>
      </c>
      <c r="X20" s="7">
        <f>IF(DAY(JunDim1)=1,IF(AND(YEAR(JunDim1+21)=AnnéeCalendrier,MONTH(JunDim1+21)=6),JunDim1+21,""),IF(AND(YEAR(JunDim1+28)=AnnéeCalendrier,MONTH(JunDim1+28)=6),JunDim1+28,""))</f>
        <v>44738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44676</v>
      </c>
      <c r="C21" s="5">
        <f>IF(DAY(AvrDim1)=1,IF(AND(YEAR(AvrDim1+23)=AnnéeCalendrier,MONTH(AvrDim1+23)=4),AvrDim1+23,""),IF(AND(YEAR(AvrDim1+30)=AnnéeCalendrier,MONTH(AvrDim1+30)=4),AvrDim1+30,""))</f>
        <v>44677</v>
      </c>
      <c r="D21" s="5">
        <f>IF(DAY(AvrDim1)=1,IF(AND(YEAR(AvrDim1+24)=AnnéeCalendrier,MONTH(AvrDim1+24)=4),AvrDim1+24,""),IF(AND(YEAR(AvrDim1+31)=AnnéeCalendrier,MONTH(AvrDim1+31)=4),AvrDim1+31,""))</f>
        <v>44678</v>
      </c>
      <c r="E21" s="5">
        <f>IF(DAY(AvrDim1)=1,IF(AND(YEAR(AvrDim1+25)=AnnéeCalendrier,MONTH(AvrDim1+25)=4),AvrDim1+25,""),IF(AND(YEAR(AvrDim1+32)=AnnéeCalendrier,MONTH(AvrDim1+32)=4),AvrDim1+32,""))</f>
        <v>44679</v>
      </c>
      <c r="F21" s="5">
        <f>IF(DAY(AvrDim1)=1,IF(AND(YEAR(AvrDim1+26)=AnnéeCalendrier,MONTH(AvrDim1+26)=4),AvrDim1+26,""),IF(AND(YEAR(AvrDim1+33)=AnnéeCalendrier,MONTH(AvrDim1+33)=4),AvrDim1+33,""))</f>
        <v>44680</v>
      </c>
      <c r="G21" s="5">
        <f>IF(DAY(AvrDim1)=1,IF(AND(YEAR(AvrDim1+27)=AnnéeCalendrier,MONTH(AvrDim1+27)=4),AvrDim1+27,""),IF(AND(YEAR(AvrDim1+34)=AnnéeCalendrier,MONTH(AvrDim1+34)=4),AvrDim1+34,""))</f>
        <v>44681</v>
      </c>
      <c r="H21" s="7" t="str">
        <f>IF(DAY(AvrDim1)=1,IF(AND(YEAR(AvrDim1+28)=AnnéeCalendrier,MONTH(AvrDim1+28)=4),AvrDim1+28,""),IF(AND(YEAR(AvrDim1+35)=AnnéeCalendrier,MONTH(AvrDim1+35)=4),AvrDim1+35,""))</f>
        <v/>
      </c>
      <c r="I21" s="4"/>
      <c r="J21" s="6">
        <f>IF(DAY(MaiDim1)=1,IF(AND(YEAR(MaiDim1+22)=AnnéeCalendrier,MONTH(MaiDim1+22)=5),MaiDim1+22,""),IF(AND(YEAR(MaiDim1+29)=AnnéeCalendrier,MONTH(MaiDim1+29)=5),MaiDim1+29,""))</f>
        <v>44704</v>
      </c>
      <c r="K21" s="5">
        <f>IF(DAY(MaiDim1)=1,IF(AND(YEAR(MaiDim1+23)=AnnéeCalendrier,MONTH(MaiDim1+23)=5),MaiDim1+23,""),IF(AND(YEAR(MaiDim1+30)=AnnéeCalendrier,MONTH(MaiDim1+30)=5),MaiDim1+30,""))</f>
        <v>44705</v>
      </c>
      <c r="L21" s="5">
        <f>IF(DAY(MaiDim1)=1,IF(AND(YEAR(MaiDim1+24)=AnnéeCalendrier,MONTH(MaiDim1+24)=5),MaiDim1+24,""),IF(AND(YEAR(MaiDim1+31)=AnnéeCalendrier,MONTH(MaiDim1+31)=5),MaiDim1+31,""))</f>
        <v>44706</v>
      </c>
      <c r="M21" s="5">
        <f>IF(DAY(MaiDim1)=1,IF(AND(YEAR(MaiDim1+25)=AnnéeCalendrier,MONTH(MaiDim1+25)=5),MaiDim1+25,""),IF(AND(YEAR(MaiDim1+32)=AnnéeCalendrier,MONTH(MaiDim1+32)=5),MaiDim1+32,""))</f>
        <v>44707</v>
      </c>
      <c r="N21" s="5">
        <f>IF(DAY(MaiDim1)=1,IF(AND(YEAR(MaiDim1+26)=AnnéeCalendrier,MONTH(MaiDim1+26)=5),MaiDim1+26,""),IF(AND(YEAR(MaiDim1+33)=AnnéeCalendrier,MONTH(MaiDim1+33)=5),MaiDim1+33,""))</f>
        <v>44708</v>
      </c>
      <c r="O21" s="5">
        <f>IF(DAY(MaiDim1)=1,IF(AND(YEAR(MaiDim1+27)=AnnéeCalendrier,MONTH(MaiDim1+27)=5),MaiDim1+27,""),IF(AND(YEAR(MaiDim1+34)=AnnéeCalendrier,MONTH(MaiDim1+34)=5),MaiDim1+34,""))</f>
        <v>44709</v>
      </c>
      <c r="P21" s="7">
        <f>IF(DAY(MaiDim1)=1,IF(AND(YEAR(MaiDim1+28)=AnnéeCalendrier,MONTH(MaiDim1+28)=5),MaiDim1+28,""),IF(AND(YEAR(MaiDim1+35)=AnnéeCalendrier,MONTH(MaiDim1+35)=5),MaiDim1+35,""))</f>
        <v>44710</v>
      </c>
      <c r="Q21" s="4"/>
      <c r="R21" s="6">
        <f>IF(DAY(JunDim1)=1,IF(AND(YEAR(JunDim1+22)=AnnéeCalendrier,MONTH(JunDim1+22)=6),JunDim1+22,""),IF(AND(YEAR(JunDim1+29)=AnnéeCalendrier,MONTH(JunDim1+29)=6),JunDim1+29,""))</f>
        <v>44739</v>
      </c>
      <c r="S21" s="5">
        <f>IF(DAY(JunDim1)=1,IF(AND(YEAR(JunDim1+23)=AnnéeCalendrier,MONTH(JunDim1+23)=6),JunDim1+23,""),IF(AND(YEAR(JunDim1+30)=AnnéeCalendrier,MONTH(JunDim1+30)=6),JunDim1+30,""))</f>
        <v>44740</v>
      </c>
      <c r="T21" s="5">
        <f>IF(DAY(JunDim1)=1,IF(AND(YEAR(JunDim1+24)=AnnéeCalendrier,MONTH(JunDim1+24)=6),JunDim1+24,""),IF(AND(YEAR(JunDim1+31)=AnnéeCalendrier,MONTH(JunDim1+31)=6),JunDim1+31,""))</f>
        <v>44741</v>
      </c>
      <c r="U21" s="5">
        <f>IF(DAY(JunDim1)=1,IF(AND(YEAR(JunDim1+25)=AnnéeCalendrier,MONTH(JunDim1+25)=6),JunDim1+25,""),IF(AND(YEAR(JunDim1+32)=AnnéeCalendrier,MONTH(JunDim1+32)=6),JunDim1+32,""))</f>
        <v>44742</v>
      </c>
      <c r="V21" s="5" t="str">
        <f>IF(DAY(JunDim1)=1,IF(AND(YEAR(JunDim1+26)=AnnéeCalendrier,MONTH(JunDim1+26)=6),JunDim1+26,""),IF(AND(YEAR(JunDim1+33)=AnnéeCalendrier,MONTH(JunDim1+33)=6),JunDim1+33,""))</f>
        <v/>
      </c>
      <c r="W21" s="5" t="str">
        <f>IF(DAY(JunDim1)=1,IF(AND(YEAR(JunDim1+27)=AnnéeCalendrier,MONTH(JunDim1+27)=6),JunDim1+27,""),IF(AND(YEAR(JunDim1+34)=AnnéeCalendrier,MONTH(JunDim1+34)=6),JunDim1+34,""))</f>
        <v/>
      </c>
      <c r="X21" s="7" t="str">
        <f>IF(DAY(JunDim1)=1,IF(AND(YEAR(JunDim1+28)=AnnéeCalendrier,MONTH(JunDim1+28)=6),JunDim1+28,""),IF(AND(YEAR(JunDim1+35)=AnnéeCalendrier,MONTH(JunDim1+35)=6),JunDim1+35,""))</f>
        <v/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>
        <f>IF(DAY(MaiDim1)=1,IF(AND(YEAR(MaiDim1+29)=AnnéeCalendrier,MONTH(MaiDim1+29)=5),MaiDim1+29,""),IF(AND(YEAR(MaiDim1+36)=AnnéeCalendrier,MONTH(MaiDim1+36)=5),MaiDim1+36,""))</f>
        <v>44711</v>
      </c>
      <c r="K22" s="9">
        <f>IF(DAY(MaiDim1)=1,IF(AND(YEAR(MaiDim1+30)=AnnéeCalendrier,MONTH(MaiDim1+30)=5),MaiDim1+30,""),IF(AND(YEAR(MaiDim1+37)=AnnéeCalendrier,MONTH(MaiDim1+37)=5),MaiDim1+37,""))</f>
        <v>44712</v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35" t="s">
        <v>4</v>
      </c>
      <c r="C24" s="35"/>
      <c r="D24" s="35"/>
      <c r="E24" s="35"/>
      <c r="F24" s="35"/>
      <c r="G24" s="35"/>
      <c r="H24" s="35"/>
      <c r="J24" s="35" t="s">
        <v>14</v>
      </c>
      <c r="K24" s="35"/>
      <c r="L24" s="35"/>
      <c r="M24" s="35"/>
      <c r="N24" s="35"/>
      <c r="O24" s="35"/>
      <c r="P24" s="35"/>
      <c r="R24" s="35" t="s">
        <v>18</v>
      </c>
      <c r="S24" s="35"/>
      <c r="T24" s="35"/>
      <c r="U24" s="35"/>
      <c r="V24" s="35"/>
      <c r="W24" s="35"/>
      <c r="X24" s="35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 t="str">
        <f>IF(DAY(JulDim1)=1,"",IF(AND(YEAR(JulDim1+2)=AnnéeCalendrier,MONTH(JulDim1+2)=7),JulDim1+2,""))</f>
        <v/>
      </c>
      <c r="D26" s="5" t="str">
        <f>IF(DAY(JulDim1)=1,"",IF(AND(YEAR(JulDim1+3)=AnnéeCalendrier,MONTH(JulDim1+3)=7),JulDim1+3,""))</f>
        <v/>
      </c>
      <c r="E26" s="5" t="str">
        <f>IF(DAY(JulDim1)=1,"",IF(AND(YEAR(JulDim1+4)=AnnéeCalendrier,MONTH(JulDim1+4)=7),JulDim1+4,""))</f>
        <v/>
      </c>
      <c r="F26" s="5">
        <f>IF(DAY(JulDim1)=1,"",IF(AND(YEAR(JulDim1+5)=AnnéeCalendrier,MONTH(JulDim1+5)=7),JulDim1+5,""))</f>
        <v>44743</v>
      </c>
      <c r="G26" s="5">
        <f>IF(DAY(JulDim1)=1,"",IF(AND(YEAR(JulDim1+6)=AnnéeCalendrier,MONTH(JulDim1+6)=7),JulDim1+6,""))</f>
        <v>44744</v>
      </c>
      <c r="H26" s="7">
        <f>IF(DAY(JulDim1)=1,IF(AND(YEAR(JulDim1)=AnnéeCalendrier,MONTH(JulDim1)=7),JulDim1,""),IF(AND(YEAR(JulDim1+7)=AnnéeCalendrier,MONTH(JulDim1+7)=7),JulDim1+7,""))</f>
        <v>44745</v>
      </c>
      <c r="J26" s="6">
        <f>IF(DAY(AouDim1)=1,"",IF(AND(YEAR(AouDim1+1)=AnnéeCalendrier,MONTH(AouDim1+1)=8),AouDim1+1,""))</f>
        <v>44774</v>
      </c>
      <c r="K26" s="5">
        <f>IF(DAY(AouDim1)=1,"",IF(AND(YEAR(AouDim1+2)=AnnéeCalendrier,MONTH(AouDim1+2)=8),AouDim1+2,""))</f>
        <v>44775</v>
      </c>
      <c r="L26" s="5">
        <f>IF(DAY(AouDim1)=1,"",IF(AND(YEAR(AouDim1+3)=AnnéeCalendrier,MONTH(AouDim1+3)=8),AouDim1+3,""))</f>
        <v>44776</v>
      </c>
      <c r="M26" s="5">
        <f>IF(DAY(AouDim1)=1,"",IF(AND(YEAR(AouDim1+4)=AnnéeCalendrier,MONTH(AouDim1+4)=8),AouDim1+4,""))</f>
        <v>44777</v>
      </c>
      <c r="N26" s="5">
        <f>IF(DAY(AouDim1)=1,"",IF(AND(YEAR(AouDim1+5)=AnnéeCalendrier,MONTH(AouDim1+5)=8),AouDim1+5,""))</f>
        <v>44778</v>
      </c>
      <c r="O26" s="5">
        <f>IF(DAY(AouDim1)=1,"",IF(AND(YEAR(AouDim1+6)=AnnéeCalendrier,MONTH(AouDim1+6)=8),AouDim1+6,""))</f>
        <v>44779</v>
      </c>
      <c r="P26" s="7">
        <f>IF(DAY(AouDim1)=1,IF(AND(YEAR(AouDim1)=AnnéeCalendrier,MONTH(AouDim1)=8),AouDim1,""),IF(AND(YEAR(AouDim1+7)=AnnéeCalendrier,MONTH(AouDim1+7)=8),AouDim1+7,""))</f>
        <v>44780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 t="str">
        <f>IF(DAY(SepDim1)=1,"",IF(AND(YEAR(SepDim1+3)=AnnéeCalendrier,MONTH(SepDim1+3)=9),SepDim1+3,""))</f>
        <v/>
      </c>
      <c r="U26" s="5">
        <f>IF(DAY(SepDim1)=1,"",IF(AND(YEAR(SepDim1+4)=AnnéeCalendrier,MONTH(SepDim1+4)=9),SepDim1+4,""))</f>
        <v>44805</v>
      </c>
      <c r="V26" s="5">
        <f>IF(DAY(SepDim1)=1,"",IF(AND(YEAR(SepDim1+5)=AnnéeCalendrier,MONTH(SepDim1+5)=9),SepDim1+5,""))</f>
        <v>44806</v>
      </c>
      <c r="W26" s="5">
        <f>IF(DAY(SepDim1)=1,"",IF(AND(YEAR(SepDim1+6)=AnnéeCalendrier,MONTH(SepDim1+6)=9),SepDim1+6,""))</f>
        <v>44807</v>
      </c>
      <c r="X26" s="7">
        <f>IF(DAY(SepDim1)=1,IF(AND(YEAR(SepDim1)=AnnéeCalendrier,MONTH(SepDim1)=9),SepDim1,""),IF(AND(YEAR(SepDim1+7)=AnnéeCalendrier,MONTH(SepDim1+7)=9),SepDim1+7,""))</f>
        <v>44808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44746</v>
      </c>
      <c r="C27" s="5">
        <f>IF(DAY(JulDim1)=1,IF(AND(YEAR(JulDim1+2)=AnnéeCalendrier,MONTH(JulDim1+2)=7),JulDim1+2,""),IF(AND(YEAR(JulDim1+9)=AnnéeCalendrier,MONTH(JulDim1+9)=7),JulDim1+9,""))</f>
        <v>44747</v>
      </c>
      <c r="D27" s="5">
        <f>IF(DAY(JulDim1)=1,IF(AND(YEAR(JulDim1+3)=AnnéeCalendrier,MONTH(JulDim1+3)=7),JulDim1+3,""),IF(AND(YEAR(JulDim1+10)=AnnéeCalendrier,MONTH(JulDim1+10)=7),JulDim1+10,""))</f>
        <v>44748</v>
      </c>
      <c r="E27" s="5">
        <f>IF(DAY(JulDim1)=1,IF(AND(YEAR(JulDim1+4)=AnnéeCalendrier,MONTH(JulDim1+4)=7),JulDim1+4,""),IF(AND(YEAR(JulDim1+11)=AnnéeCalendrier,MONTH(JulDim1+11)=7),JulDim1+11,""))</f>
        <v>44749</v>
      </c>
      <c r="F27" s="5">
        <f>IF(DAY(JulDim1)=1,IF(AND(YEAR(JulDim1+5)=AnnéeCalendrier,MONTH(JulDim1+5)=7),JulDim1+5,""),IF(AND(YEAR(JulDim1+12)=AnnéeCalendrier,MONTH(JulDim1+12)=7),JulDim1+12,""))</f>
        <v>44750</v>
      </c>
      <c r="G27" s="5">
        <f>IF(DAY(JulDim1)=1,IF(AND(YEAR(JulDim1+6)=AnnéeCalendrier,MONTH(JulDim1+6)=7),JulDim1+6,""),IF(AND(YEAR(JulDim1+13)=AnnéeCalendrier,MONTH(JulDim1+13)=7),JulDim1+13,""))</f>
        <v>44751</v>
      </c>
      <c r="H27" s="7">
        <f>IF(DAY(JulDim1)=1,IF(AND(YEAR(JulDim1+7)=AnnéeCalendrier,MONTH(JulDim1+7)=7),JulDim1+7,""),IF(AND(YEAR(JulDim1+14)=AnnéeCalendrier,MONTH(JulDim1+14)=7),JulDim1+14,""))</f>
        <v>44752</v>
      </c>
      <c r="J27" s="6">
        <f>IF(DAY(AouDim1)=1,IF(AND(YEAR(AouDim1+1)=AnnéeCalendrier,MONTH(AouDim1+1)=8),AouDim1+1,""),IF(AND(YEAR(AouDim1+8)=AnnéeCalendrier,MONTH(AouDim1+8)=8),AouDim1+8,""))</f>
        <v>44781</v>
      </c>
      <c r="K27" s="5">
        <f>IF(DAY(AouDim1)=1,IF(AND(YEAR(AouDim1+2)=AnnéeCalendrier,MONTH(AouDim1+2)=8),AouDim1+2,""),IF(AND(YEAR(AouDim1+9)=AnnéeCalendrier,MONTH(AouDim1+9)=8),AouDim1+9,""))</f>
        <v>44782</v>
      </c>
      <c r="L27" s="5">
        <f>IF(DAY(AouDim1)=1,IF(AND(YEAR(AouDim1+3)=AnnéeCalendrier,MONTH(AouDim1+3)=8),AouDim1+3,""),IF(AND(YEAR(AouDim1+10)=AnnéeCalendrier,MONTH(AouDim1+10)=8),AouDim1+10,""))</f>
        <v>44783</v>
      </c>
      <c r="M27" s="5">
        <f>IF(DAY(AouDim1)=1,IF(AND(YEAR(AouDim1+4)=AnnéeCalendrier,MONTH(AouDim1+4)=8),AouDim1+4,""),IF(AND(YEAR(AouDim1+11)=AnnéeCalendrier,MONTH(AouDim1+11)=8),AouDim1+11,""))</f>
        <v>44784</v>
      </c>
      <c r="N27" s="5">
        <f>IF(DAY(AouDim1)=1,IF(AND(YEAR(AouDim1+5)=AnnéeCalendrier,MONTH(AouDim1+5)=8),AouDim1+5,""),IF(AND(YEAR(AouDim1+12)=AnnéeCalendrier,MONTH(AouDim1+12)=8),AouDim1+12,""))</f>
        <v>44785</v>
      </c>
      <c r="O27" s="5">
        <f>IF(DAY(AouDim1)=1,IF(AND(YEAR(AouDim1+6)=AnnéeCalendrier,MONTH(AouDim1+6)=8),AouDim1+6,""),IF(AND(YEAR(AouDim1+13)=AnnéeCalendrier,MONTH(AouDim1+13)=8),AouDim1+13,""))</f>
        <v>44786</v>
      </c>
      <c r="P27" s="7">
        <f>IF(DAY(AouDim1)=1,IF(AND(YEAR(AouDim1+7)=AnnéeCalendrier,MONTH(AouDim1+7)=8),AouDim1+7,""),IF(AND(YEAR(AouDim1+14)=AnnéeCalendrier,MONTH(AouDim1+14)=8),AouDim1+14,""))</f>
        <v>44787</v>
      </c>
      <c r="Q27" s="1"/>
      <c r="R27" s="6">
        <f>IF(DAY(SepDim1)=1,IF(AND(YEAR(SepDim1+1)=AnnéeCalendrier,MONTH(SepDim1+1)=9),SepDim1+1,""),IF(AND(YEAR(SepDim1+8)=AnnéeCalendrier,MONTH(SepDim1+8)=9),SepDim1+8,""))</f>
        <v>44809</v>
      </c>
      <c r="S27" s="5">
        <f>IF(DAY(SepDim1)=1,IF(AND(YEAR(SepDim1+2)=AnnéeCalendrier,MONTH(SepDim1+2)=9),SepDim1+2,""),IF(AND(YEAR(SepDim1+9)=AnnéeCalendrier,MONTH(SepDim1+9)=9),SepDim1+9,""))</f>
        <v>44810</v>
      </c>
      <c r="T27" s="5">
        <f>IF(DAY(SepDim1)=1,IF(AND(YEAR(SepDim1+3)=AnnéeCalendrier,MONTH(SepDim1+3)=9),SepDim1+3,""),IF(AND(YEAR(SepDim1+10)=AnnéeCalendrier,MONTH(SepDim1+10)=9),SepDim1+10,""))</f>
        <v>44811</v>
      </c>
      <c r="U27" s="5">
        <f>IF(DAY(SepDim1)=1,IF(AND(YEAR(SepDim1+4)=AnnéeCalendrier,MONTH(SepDim1+4)=9),SepDim1+4,""),IF(AND(YEAR(SepDim1+11)=AnnéeCalendrier,MONTH(SepDim1+11)=9),SepDim1+11,""))</f>
        <v>44812</v>
      </c>
      <c r="V27" s="5">
        <f>IF(DAY(SepDim1)=1,IF(AND(YEAR(SepDim1+5)=AnnéeCalendrier,MONTH(SepDim1+5)=9),SepDim1+5,""),IF(AND(YEAR(SepDim1+12)=AnnéeCalendrier,MONTH(SepDim1+12)=9),SepDim1+12,""))</f>
        <v>44813</v>
      </c>
      <c r="W27" s="5">
        <f>IF(DAY(SepDim1)=1,IF(AND(YEAR(SepDim1+6)=AnnéeCalendrier,MONTH(SepDim1+6)=9),SepDim1+6,""),IF(AND(YEAR(SepDim1+13)=AnnéeCalendrier,MONTH(SepDim1+13)=9),SepDim1+13,""))</f>
        <v>44814</v>
      </c>
      <c r="X27" s="7">
        <f>IF(DAY(SepDim1)=1,IF(AND(YEAR(SepDim1+7)=AnnéeCalendrier,MONTH(SepDim1+7)=9),SepDim1+7,""),IF(AND(YEAR(SepDim1+14)=AnnéeCalendrier,MONTH(SepDim1+14)=9),SepDim1+14,""))</f>
        <v>44815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44753</v>
      </c>
      <c r="C28" s="5">
        <f>IF(DAY(JulDim1)=1,IF(AND(YEAR(JulDim1+9)=AnnéeCalendrier,MONTH(JulDim1+9)=7),JulDim1+9,""),IF(AND(YEAR(JulDim1+16)=AnnéeCalendrier,MONTH(JulDim1+16)=7),JulDim1+16,""))</f>
        <v>44754</v>
      </c>
      <c r="D28" s="5">
        <f>IF(DAY(JulDim1)=1,IF(AND(YEAR(JulDim1+10)=AnnéeCalendrier,MONTH(JulDim1+10)=7),JulDim1+10,""),IF(AND(YEAR(JulDim1+17)=AnnéeCalendrier,MONTH(JulDim1+17)=7),JulDim1+17,""))</f>
        <v>44755</v>
      </c>
      <c r="E28" s="5">
        <f>IF(DAY(JulDim1)=1,IF(AND(YEAR(JulDim1+11)=AnnéeCalendrier,MONTH(JulDim1+11)=7),JulDim1+11,""),IF(AND(YEAR(JulDim1+18)=AnnéeCalendrier,MONTH(JulDim1+18)=7),JulDim1+18,""))</f>
        <v>44756</v>
      </c>
      <c r="F28" s="5">
        <f>IF(DAY(JulDim1)=1,IF(AND(YEAR(JulDim1+12)=AnnéeCalendrier,MONTH(JulDim1+12)=7),JulDim1+12,""),IF(AND(YEAR(JulDim1+19)=AnnéeCalendrier,MONTH(JulDim1+19)=7),JulDim1+19,""))</f>
        <v>44757</v>
      </c>
      <c r="G28" s="5">
        <f>IF(DAY(JulDim1)=1,IF(AND(YEAR(JulDim1+13)=AnnéeCalendrier,MONTH(JulDim1+13)=7),JulDim1+13,""),IF(AND(YEAR(JulDim1+20)=AnnéeCalendrier,MONTH(JulDim1+20)=7),JulDim1+20,""))</f>
        <v>44758</v>
      </c>
      <c r="H28" s="7">
        <f>IF(DAY(JulDim1)=1,IF(AND(YEAR(JulDim1+14)=AnnéeCalendrier,MONTH(JulDim1+14)=7),JulDim1+14,""),IF(AND(YEAR(JulDim1+21)=AnnéeCalendrier,MONTH(JulDim1+21)=7),JulDim1+21,""))</f>
        <v>44759</v>
      </c>
      <c r="J28" s="6">
        <f>IF(DAY(AouDim1)=1,IF(AND(YEAR(AouDim1+8)=AnnéeCalendrier,MONTH(AouDim1+8)=8),AouDim1+8,""),IF(AND(YEAR(AouDim1+15)=AnnéeCalendrier,MONTH(AouDim1+15)=8),AouDim1+15,""))</f>
        <v>44788</v>
      </c>
      <c r="K28" s="5">
        <f>IF(DAY(AouDim1)=1,IF(AND(YEAR(AouDim1+9)=AnnéeCalendrier,MONTH(AouDim1+9)=8),AouDim1+9,""),IF(AND(YEAR(AouDim1+16)=AnnéeCalendrier,MONTH(AouDim1+16)=8),AouDim1+16,""))</f>
        <v>44789</v>
      </c>
      <c r="L28" s="5">
        <f>IF(DAY(AouDim1)=1,IF(AND(YEAR(AouDim1+10)=AnnéeCalendrier,MONTH(AouDim1+10)=8),AouDim1+10,""),IF(AND(YEAR(AouDim1+17)=AnnéeCalendrier,MONTH(AouDim1+17)=8),AouDim1+17,""))</f>
        <v>44790</v>
      </c>
      <c r="M28" s="5">
        <f>IF(DAY(AouDim1)=1,IF(AND(YEAR(AouDim1+11)=AnnéeCalendrier,MONTH(AouDim1+11)=8),AouDim1+11,""),IF(AND(YEAR(AouDim1+18)=AnnéeCalendrier,MONTH(AouDim1+18)=8),AouDim1+18,""))</f>
        <v>44791</v>
      </c>
      <c r="N28" s="5">
        <f>IF(DAY(AouDim1)=1,IF(AND(YEAR(AouDim1+12)=AnnéeCalendrier,MONTH(AouDim1+12)=8),AouDim1+12,""),IF(AND(YEAR(AouDim1+19)=AnnéeCalendrier,MONTH(AouDim1+19)=8),AouDim1+19,""))</f>
        <v>44792</v>
      </c>
      <c r="O28" s="5">
        <f>IF(DAY(AouDim1)=1,IF(AND(YEAR(AouDim1+13)=AnnéeCalendrier,MONTH(AouDim1+13)=8),AouDim1+13,""),IF(AND(YEAR(AouDim1+20)=AnnéeCalendrier,MONTH(AouDim1+20)=8),AouDim1+20,""))</f>
        <v>44793</v>
      </c>
      <c r="P28" s="7">
        <f>IF(DAY(AouDim1)=1,IF(AND(YEAR(AouDim1+14)=AnnéeCalendrier,MONTH(AouDim1+14)=8),AouDim1+14,""),IF(AND(YEAR(AouDim1+21)=AnnéeCalendrier,MONTH(AouDim1+21)=8),AouDim1+21,""))</f>
        <v>44794</v>
      </c>
      <c r="Q28" s="1"/>
      <c r="R28" s="6">
        <f>IF(DAY(SepDim1)=1,IF(AND(YEAR(SepDim1+8)=AnnéeCalendrier,MONTH(SepDim1+8)=9),SepDim1+8,""),IF(AND(YEAR(SepDim1+15)=AnnéeCalendrier,MONTH(SepDim1+15)=9),SepDim1+15,""))</f>
        <v>44816</v>
      </c>
      <c r="S28" s="5">
        <f>IF(DAY(SepDim1)=1,IF(AND(YEAR(SepDim1+9)=AnnéeCalendrier,MONTH(SepDim1+9)=9),SepDim1+9,""),IF(AND(YEAR(SepDim1+16)=AnnéeCalendrier,MONTH(SepDim1+16)=9),SepDim1+16,""))</f>
        <v>44817</v>
      </c>
      <c r="T28" s="5">
        <f>IF(DAY(SepDim1)=1,IF(AND(YEAR(SepDim1+10)=AnnéeCalendrier,MONTH(SepDim1+10)=9),SepDim1+10,""),IF(AND(YEAR(SepDim1+17)=AnnéeCalendrier,MONTH(SepDim1+17)=9),SepDim1+17,""))</f>
        <v>44818</v>
      </c>
      <c r="U28" s="5">
        <f>IF(DAY(SepDim1)=1,IF(AND(YEAR(SepDim1+11)=AnnéeCalendrier,MONTH(SepDim1+11)=9),SepDim1+11,""),IF(AND(YEAR(SepDim1+18)=AnnéeCalendrier,MONTH(SepDim1+18)=9),SepDim1+18,""))</f>
        <v>44819</v>
      </c>
      <c r="V28" s="5">
        <f>IF(DAY(SepDim1)=1,IF(AND(YEAR(SepDim1+12)=AnnéeCalendrier,MONTH(SepDim1+12)=9),SepDim1+12,""),IF(AND(YEAR(SepDim1+19)=AnnéeCalendrier,MONTH(SepDim1+19)=9),SepDim1+19,""))</f>
        <v>44820</v>
      </c>
      <c r="W28" s="5">
        <f>IF(DAY(SepDim1)=1,IF(AND(YEAR(SepDim1+13)=AnnéeCalendrier,MONTH(SepDim1+13)=9),SepDim1+13,""),IF(AND(YEAR(SepDim1+20)=AnnéeCalendrier,MONTH(SepDim1+20)=9),SepDim1+20,""))</f>
        <v>44821</v>
      </c>
      <c r="X28" s="7">
        <f>IF(DAY(SepDim1)=1,IF(AND(YEAR(SepDim1+14)=AnnéeCalendrier,MONTH(SepDim1+14)=9),SepDim1+14,""),IF(AND(YEAR(SepDim1+21)=AnnéeCalendrier,MONTH(SepDim1+21)=9),SepDim1+21,""))</f>
        <v>44822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44760</v>
      </c>
      <c r="C29" s="5">
        <f>IF(DAY(JulDim1)=1,IF(AND(YEAR(JulDim1+16)=AnnéeCalendrier,MONTH(JulDim1+16)=7),JulDim1+16,""),IF(AND(YEAR(JulDim1+23)=AnnéeCalendrier,MONTH(JulDim1+23)=7),JulDim1+23,""))</f>
        <v>44761</v>
      </c>
      <c r="D29" s="5">
        <f>IF(DAY(JulDim1)=1,IF(AND(YEAR(JulDim1+17)=AnnéeCalendrier,MONTH(JulDim1+17)=7),JulDim1+17,""),IF(AND(YEAR(JulDim1+24)=AnnéeCalendrier,MONTH(JulDim1+24)=7),JulDim1+24,""))</f>
        <v>44762</v>
      </c>
      <c r="E29" s="5">
        <f>IF(DAY(JulDim1)=1,IF(AND(YEAR(JulDim1+18)=AnnéeCalendrier,MONTH(JulDim1+18)=7),JulDim1+18,""),IF(AND(YEAR(JulDim1+25)=AnnéeCalendrier,MONTH(JulDim1+25)=7),JulDim1+25,""))</f>
        <v>44763</v>
      </c>
      <c r="F29" s="5">
        <f>IF(DAY(JulDim1)=1,IF(AND(YEAR(JulDim1+19)=AnnéeCalendrier,MONTH(JulDim1+19)=7),JulDim1+19,""),IF(AND(YEAR(JulDim1+26)=AnnéeCalendrier,MONTH(JulDim1+26)=7),JulDim1+26,""))</f>
        <v>44764</v>
      </c>
      <c r="G29" s="5">
        <f>IF(DAY(JulDim1)=1,IF(AND(YEAR(JulDim1+20)=AnnéeCalendrier,MONTH(JulDim1+20)=7),JulDim1+20,""),IF(AND(YEAR(JulDim1+27)=AnnéeCalendrier,MONTH(JulDim1+27)=7),JulDim1+27,""))</f>
        <v>44765</v>
      </c>
      <c r="H29" s="7">
        <f>IF(DAY(JulDim1)=1,IF(AND(YEAR(JulDim1+21)=AnnéeCalendrier,MONTH(JulDim1+21)=7),JulDim1+21,""),IF(AND(YEAR(JulDim1+28)=AnnéeCalendrier,MONTH(JulDim1+28)=7),JulDim1+28,""))</f>
        <v>44766</v>
      </c>
      <c r="J29" s="6">
        <f>IF(DAY(AouDim1)=1,IF(AND(YEAR(AouDim1+15)=AnnéeCalendrier,MONTH(AouDim1+15)=8),AouDim1+15,""),IF(AND(YEAR(AouDim1+22)=AnnéeCalendrier,MONTH(AouDim1+22)=8),AouDim1+22,""))</f>
        <v>44795</v>
      </c>
      <c r="K29" s="5">
        <f>IF(DAY(AouDim1)=1,IF(AND(YEAR(AouDim1+16)=AnnéeCalendrier,MONTH(AouDim1+16)=8),AouDim1+16,""),IF(AND(YEAR(AouDim1+23)=AnnéeCalendrier,MONTH(AouDim1+23)=8),AouDim1+23,""))</f>
        <v>44796</v>
      </c>
      <c r="L29" s="5">
        <f>IF(DAY(AouDim1)=1,IF(AND(YEAR(AouDim1+17)=AnnéeCalendrier,MONTH(AouDim1+17)=8),AouDim1+17,""),IF(AND(YEAR(AouDim1+24)=AnnéeCalendrier,MONTH(AouDim1+24)=8),AouDim1+24,""))</f>
        <v>44797</v>
      </c>
      <c r="M29" s="5">
        <f>IF(DAY(AouDim1)=1,IF(AND(YEAR(AouDim1+18)=AnnéeCalendrier,MONTH(AouDim1+18)=8),AouDim1+18,""),IF(AND(YEAR(AouDim1+25)=AnnéeCalendrier,MONTH(AouDim1+25)=8),AouDim1+25,""))</f>
        <v>44798</v>
      </c>
      <c r="N29" s="5">
        <f>IF(DAY(AouDim1)=1,IF(AND(YEAR(AouDim1+19)=AnnéeCalendrier,MONTH(AouDim1+19)=8),AouDim1+19,""),IF(AND(YEAR(AouDim1+26)=AnnéeCalendrier,MONTH(AouDim1+26)=8),AouDim1+26,""))</f>
        <v>44799</v>
      </c>
      <c r="O29" s="5">
        <f>IF(DAY(AouDim1)=1,IF(AND(YEAR(AouDim1+20)=AnnéeCalendrier,MONTH(AouDim1+20)=8),AouDim1+20,""),IF(AND(YEAR(AouDim1+27)=AnnéeCalendrier,MONTH(AouDim1+27)=8),AouDim1+27,""))</f>
        <v>44800</v>
      </c>
      <c r="P29" s="7">
        <f>IF(DAY(AouDim1)=1,IF(AND(YEAR(AouDim1+21)=AnnéeCalendrier,MONTH(AouDim1+21)=8),AouDim1+21,""),IF(AND(YEAR(AouDim1+28)=AnnéeCalendrier,MONTH(AouDim1+28)=8),AouDim1+28,""))</f>
        <v>44801</v>
      </c>
      <c r="Q29" s="1"/>
      <c r="R29" s="6">
        <f>IF(DAY(SepDim1)=1,IF(AND(YEAR(SepDim1+15)=AnnéeCalendrier,MONTH(SepDim1+15)=9),SepDim1+15,""),IF(AND(YEAR(SepDim1+22)=AnnéeCalendrier,MONTH(SepDim1+22)=9),SepDim1+22,""))</f>
        <v>44823</v>
      </c>
      <c r="S29" s="5">
        <f>IF(DAY(SepDim1)=1,IF(AND(YEAR(SepDim1+16)=AnnéeCalendrier,MONTH(SepDim1+16)=9),SepDim1+16,""),IF(AND(YEAR(SepDim1+23)=AnnéeCalendrier,MONTH(SepDim1+23)=9),SepDim1+23,""))</f>
        <v>44824</v>
      </c>
      <c r="T29" s="5">
        <f>IF(DAY(SepDim1)=1,IF(AND(YEAR(SepDim1+17)=AnnéeCalendrier,MONTH(SepDim1+17)=9),SepDim1+17,""),IF(AND(YEAR(SepDim1+24)=AnnéeCalendrier,MONTH(SepDim1+24)=9),SepDim1+24,""))</f>
        <v>44825</v>
      </c>
      <c r="U29" s="5">
        <f>IF(DAY(SepDim1)=1,IF(AND(YEAR(SepDim1+18)=AnnéeCalendrier,MONTH(SepDim1+18)=9),SepDim1+18,""),IF(AND(YEAR(SepDim1+25)=AnnéeCalendrier,MONTH(SepDim1+25)=9),SepDim1+25,""))</f>
        <v>44826</v>
      </c>
      <c r="V29" s="5">
        <f>IF(DAY(SepDim1)=1,IF(AND(YEAR(SepDim1+19)=AnnéeCalendrier,MONTH(SepDim1+19)=9),SepDim1+19,""),IF(AND(YEAR(SepDim1+26)=AnnéeCalendrier,MONTH(SepDim1+26)=9),SepDim1+26,""))</f>
        <v>44827</v>
      </c>
      <c r="W29" s="5">
        <f>IF(DAY(SepDim1)=1,IF(AND(YEAR(SepDim1+20)=AnnéeCalendrier,MONTH(SepDim1+20)=9),SepDim1+20,""),IF(AND(YEAR(SepDim1+27)=AnnéeCalendrier,MONTH(SepDim1+27)=9),SepDim1+27,""))</f>
        <v>44828</v>
      </c>
      <c r="X29" s="7">
        <f>IF(DAY(SepDim1)=1,IF(AND(YEAR(SepDim1+21)=AnnéeCalendrier,MONTH(SepDim1+21)=9),SepDim1+21,""),IF(AND(YEAR(SepDim1+28)=AnnéeCalendrier,MONTH(SepDim1+28)=9),SepDim1+28,""))</f>
        <v>44829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44767</v>
      </c>
      <c r="C30" s="5">
        <f>IF(DAY(JulDim1)=1,IF(AND(YEAR(JulDim1+23)=AnnéeCalendrier,MONTH(JulDim1+23)=7),JulDim1+23,""),IF(AND(YEAR(JulDim1+30)=AnnéeCalendrier,MONTH(JulDim1+30)=7),JulDim1+30,""))</f>
        <v>44768</v>
      </c>
      <c r="D30" s="5">
        <f>IF(DAY(JulDim1)=1,IF(AND(YEAR(JulDim1+24)=AnnéeCalendrier,MONTH(JulDim1+24)=7),JulDim1+24,""),IF(AND(YEAR(JulDim1+31)=AnnéeCalendrier,MONTH(JulDim1+31)=7),JulDim1+31,""))</f>
        <v>44769</v>
      </c>
      <c r="E30" s="5">
        <f>IF(DAY(JulDim1)=1,IF(AND(YEAR(JulDim1+25)=AnnéeCalendrier,MONTH(JulDim1+25)=7),JulDim1+25,""),IF(AND(YEAR(JulDim1+32)=AnnéeCalendrier,MONTH(JulDim1+32)=7),JulDim1+32,""))</f>
        <v>44770</v>
      </c>
      <c r="F30" s="5">
        <f>IF(DAY(JulDim1)=1,IF(AND(YEAR(JulDim1+26)=AnnéeCalendrier,MONTH(JulDim1+26)=7),JulDim1+26,""),IF(AND(YEAR(JulDim1+33)=AnnéeCalendrier,MONTH(JulDim1+33)=7),JulDim1+33,""))</f>
        <v>44771</v>
      </c>
      <c r="G30" s="5">
        <f>IF(DAY(JulDim1)=1,IF(AND(YEAR(JulDim1+27)=AnnéeCalendrier,MONTH(JulDim1+27)=7),JulDim1+27,""),IF(AND(YEAR(JulDim1+34)=AnnéeCalendrier,MONTH(JulDim1+34)=7),JulDim1+34,""))</f>
        <v>44772</v>
      </c>
      <c r="H30" s="7">
        <f>IF(DAY(JulDim1)=1,IF(AND(YEAR(JulDim1+28)=AnnéeCalendrier,MONTH(JulDim1+28)=7),JulDim1+28,""),IF(AND(YEAR(JulDim1+35)=AnnéeCalendrier,MONTH(JulDim1+35)=7),JulDim1+35,""))</f>
        <v>44773</v>
      </c>
      <c r="J30" s="6">
        <f>IF(DAY(AouDim1)=1,IF(AND(YEAR(AouDim1+22)=AnnéeCalendrier,MONTH(AouDim1+22)=8),AouDim1+22,""),IF(AND(YEAR(AouDim1+29)=AnnéeCalendrier,MONTH(AouDim1+29)=8),AouDim1+29,""))</f>
        <v>44802</v>
      </c>
      <c r="K30" s="5">
        <f>IF(DAY(AouDim1)=1,IF(AND(YEAR(AouDim1+23)=AnnéeCalendrier,MONTH(AouDim1+23)=8),AouDim1+23,""),IF(AND(YEAR(AouDim1+30)=AnnéeCalendrier,MONTH(AouDim1+30)=8),AouDim1+30,""))</f>
        <v>44803</v>
      </c>
      <c r="L30" s="5">
        <f>IF(DAY(AouDim1)=1,IF(AND(YEAR(AouDim1+24)=AnnéeCalendrier,MONTH(AouDim1+24)=8),AouDim1+24,""),IF(AND(YEAR(AouDim1+31)=AnnéeCalendrier,MONTH(AouDim1+31)=8),AouDim1+31,""))</f>
        <v>44804</v>
      </c>
      <c r="M30" s="5" t="str">
        <f>IF(DAY(AouDim1)=1,IF(AND(YEAR(AouDim1+25)=AnnéeCalendrier,MONTH(AouDim1+25)=8),AouDim1+25,""),IF(AND(YEAR(AouDim1+32)=AnnéeCalendrier,MONTH(AouDim1+32)=8),AouDim1+32,""))</f>
        <v/>
      </c>
      <c r="N30" s="5" t="str">
        <f>IF(DAY(AouDim1)=1,IF(AND(YEAR(AouDim1+26)=AnnéeCalendrier,MONTH(AouDim1+26)=8),AouDim1+26,""),IF(AND(YEAR(AouDim1+33)=AnnéeCalendrier,MONTH(AouDim1+33)=8),AouDim1+33,""))</f>
        <v/>
      </c>
      <c r="O30" s="5" t="str">
        <f>IF(DAY(AouDim1)=1,IF(AND(YEAR(AouDim1+27)=AnnéeCalendrier,MONTH(AouDim1+27)=8),AouDim1+27,""),IF(AND(YEAR(AouDim1+34)=AnnéeCalendrier,MONTH(AouDim1+34)=8),AouDim1+34,""))</f>
        <v/>
      </c>
      <c r="P30" s="7" t="str">
        <f>IF(DAY(AouDim1)=1,IF(AND(YEAR(AouDim1+28)=AnnéeCalendrier,MONTH(AouDim1+28)=8),AouDim1+28,""),IF(AND(YEAR(AouDim1+35)=AnnéeCalendrier,MONTH(AouDim1+35)=8),AouDim1+35,""))</f>
        <v/>
      </c>
      <c r="Q30" s="1"/>
      <c r="R30" s="6">
        <f>IF(DAY(SepDim1)=1,IF(AND(YEAR(SepDim1+22)=AnnéeCalendrier,MONTH(SepDim1+22)=9),SepDim1+22,""),IF(AND(YEAR(SepDim1+29)=AnnéeCalendrier,MONTH(SepDim1+29)=9),SepDim1+29,""))</f>
        <v>44830</v>
      </c>
      <c r="S30" s="5">
        <f>IF(DAY(SepDim1)=1,IF(AND(YEAR(SepDim1+23)=AnnéeCalendrier,MONTH(SepDim1+23)=9),SepDim1+23,""),IF(AND(YEAR(SepDim1+30)=AnnéeCalendrier,MONTH(SepDim1+30)=9),SepDim1+30,""))</f>
        <v>44831</v>
      </c>
      <c r="T30" s="5">
        <f>IF(DAY(SepDim1)=1,IF(AND(YEAR(SepDim1+24)=AnnéeCalendrier,MONTH(SepDim1+24)=9),SepDim1+24,""),IF(AND(YEAR(SepDim1+31)=AnnéeCalendrier,MONTH(SepDim1+31)=9),SepDim1+31,""))</f>
        <v>44832</v>
      </c>
      <c r="U30" s="5">
        <f>IF(DAY(SepDim1)=1,IF(AND(YEAR(SepDim1+25)=AnnéeCalendrier,MONTH(SepDim1+25)=9),SepDim1+25,""),IF(AND(YEAR(SepDim1+32)=AnnéeCalendrier,MONTH(SepDim1+32)=9),SepDim1+32,""))</f>
        <v>44833</v>
      </c>
      <c r="V30" s="5">
        <f>IF(DAY(SepDim1)=1,IF(AND(YEAR(SepDim1+26)=AnnéeCalendrier,MONTH(SepDim1+26)=9),SepDim1+26,""),IF(AND(YEAR(SepDim1+33)=AnnéeCalendrier,MONTH(SepDim1+33)=9),SepDim1+33,""))</f>
        <v>44834</v>
      </c>
      <c r="W30" s="5" t="str">
        <f>IF(DAY(SepDim1)=1,IF(AND(YEAR(SepDim1+27)=AnnéeCalendrier,MONTH(SepDim1+27)=9),SepDim1+27,""),IF(AND(YEAR(SepDim1+34)=AnnéeCalendrier,MONTH(SepDim1+34)=9),SepDim1+34,""))</f>
        <v/>
      </c>
      <c r="X30" s="7" t="str">
        <f>IF(DAY(SepDim1)=1,IF(AND(YEAR(SepDim1+28)=AnnéeCalendrier,MONTH(SepDim1+28)=9),SepDim1+28,""),IF(AND(YEAR(SepDim1+35)=AnnéeCalendrier,MONTH(SepDim1+35)=9),SepDim1+35,""))</f>
        <v/>
      </c>
    </row>
    <row r="31" spans="1:24" ht="36" customHeight="1" x14ac:dyDescent="0.25">
      <c r="B31" s="8" t="str">
        <f>IF(DAY(JulDim1)=1,IF(AND(YEAR(JulDim1+29)=AnnéeCalendrier,MONTH(JulDim1+29)=7),JulDim1+29,""),IF(AND(YEAR(JulDim1+36)=AnnéeCalendrier,MONTH(JulDim1+36)=7),JulDim1+36,""))</f>
        <v/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 t="str">
        <f>IF(DAY(AouDim1)=1,IF(AND(YEAR(AouDim1+29)=AnnéeCalendrier,MONTH(AouDim1+29)=8),AouDim1+29,""),IF(AND(YEAR(AouDim1+36)=AnnéeCalendrier,MONTH(AouDim1+36)=8),AouDim1+36,""))</f>
        <v/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35" t="s">
        <v>5</v>
      </c>
      <c r="C33" s="35"/>
      <c r="D33" s="35"/>
      <c r="E33" s="35"/>
      <c r="F33" s="35"/>
      <c r="G33" s="35"/>
      <c r="H33" s="35"/>
      <c r="J33" s="35" t="s">
        <v>15</v>
      </c>
      <c r="K33" s="35"/>
      <c r="L33" s="35"/>
      <c r="M33" s="35"/>
      <c r="N33" s="35"/>
      <c r="O33" s="35"/>
      <c r="P33" s="35"/>
      <c r="R33" s="35" t="s">
        <v>19</v>
      </c>
      <c r="S33" s="35"/>
      <c r="T33" s="35"/>
      <c r="U33" s="35"/>
      <c r="V33" s="35"/>
      <c r="W33" s="35"/>
      <c r="X33" s="35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 t="str">
        <f>IF(DAY(OctDim1)=1,"",IF(AND(YEAR(OctDim1+2)=AnnéeCalendrier,MONTH(OctDim1+2)=10),OctDim1+2,""))</f>
        <v/>
      </c>
      <c r="D35" s="5" t="str">
        <f>IF(DAY(OctDim1)=1,"",IF(AND(YEAR(OctDim1+3)=AnnéeCalendrier,MONTH(OctDim1+3)=10),OctDim1+3,""))</f>
        <v/>
      </c>
      <c r="E35" s="5" t="str">
        <f>IF(DAY(OctDim1)=1,"",IF(AND(YEAR(OctDim1+4)=AnnéeCalendrier,MONTH(OctDim1+4)=10),OctDim1+4,""))</f>
        <v/>
      </c>
      <c r="F35" s="5" t="str">
        <f>IF(DAY(OctDim1)=1,"",IF(AND(YEAR(OctDim1+5)=AnnéeCalendrier,MONTH(OctDim1+5)=10),OctDim1+5,""))</f>
        <v/>
      </c>
      <c r="G35" s="5">
        <f>IF(DAY(OctDim1)=1,"",IF(AND(YEAR(OctDim1+6)=AnnéeCalendrier,MONTH(OctDim1+6)=10),OctDim1+6,""))</f>
        <v>44835</v>
      </c>
      <c r="H35" s="7">
        <f>IF(DAY(OctDim1)=1,IF(AND(YEAR(OctDim1)=AnnéeCalendrier,MONTH(OctDim1)=10),OctDim1,""),IF(AND(YEAR(OctDim1+7)=AnnéeCalendrier,MONTH(OctDim1+7)=10),OctDim1+7,""))</f>
        <v>44836</v>
      </c>
      <c r="I35" s="4"/>
      <c r="J35" s="6" t="str">
        <f>IF(DAY(NovDim1)=1,"",IF(AND(YEAR(NovDim1+1)=AnnéeCalendrier,MONTH(NovDim1+1)=11),NovDim1+1,""))</f>
        <v/>
      </c>
      <c r="K35" s="5">
        <f>IF(DAY(NovDim1)=1,"",IF(AND(YEAR(NovDim1+2)=AnnéeCalendrier,MONTH(NovDim1+2)=11),NovDim1+2,""))</f>
        <v>44866</v>
      </c>
      <c r="L35" s="5">
        <f>IF(DAY(NovDim1)=1,"",IF(AND(YEAR(NovDim1+3)=AnnéeCalendrier,MONTH(NovDim1+3)=11),NovDim1+3,""))</f>
        <v>44867</v>
      </c>
      <c r="M35" s="5">
        <f>IF(DAY(NovDim1)=1,"",IF(AND(YEAR(NovDim1+4)=AnnéeCalendrier,MONTH(NovDim1+4)=11),NovDim1+4,""))</f>
        <v>44868</v>
      </c>
      <c r="N35" s="5">
        <f>IF(DAY(NovDim1)=1,"",IF(AND(YEAR(NovDim1+5)=AnnéeCalendrier,MONTH(NovDim1+5)=11),NovDim1+5,""))</f>
        <v>44869</v>
      </c>
      <c r="O35" s="5">
        <f>IF(DAY(NovDim1)=1,"",IF(AND(YEAR(NovDim1+6)=AnnéeCalendrier,MONTH(NovDim1+6)=11),NovDim1+6,""))</f>
        <v>44870</v>
      </c>
      <c r="P35" s="7">
        <f>IF(DAY(NovDim1)=1,IF(AND(YEAR(NovDim1)=AnnéeCalendrier,MONTH(NovDim1)=11),NovDim1,""),IF(AND(YEAR(NovDim1+7)=AnnéeCalendrier,MONTH(NovDim1+7)=11),NovDim1+7,""))</f>
        <v>44871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 t="str">
        <f>IF(DAY(DécDim1)=1,"",IF(AND(YEAR(DécDim1+3)=AnnéeCalendrier,MONTH(DécDim1+3)=12),DécDim1+3,""))</f>
        <v/>
      </c>
      <c r="U35" s="5" t="str">
        <f>IF(DAY(DécDim1)=1,"",IF(AND(YEAR(DécDim1+4)=AnnéeCalendrier,MONTH(DécDim1+4)=12),DécDim1+4,""))</f>
        <v/>
      </c>
      <c r="V35" s="5" t="str">
        <f>IF(DAY(DécDim1)=1,"",IF(AND(YEAR(DécDim1+5)=AnnéeCalendrier,MONTH(DécDim1+5)=12),DécDim1+5,""))</f>
        <v/>
      </c>
      <c r="W35" s="5" t="str">
        <f>IF(DAY(DécDim1)=1,"",IF(AND(YEAR(DécDim1+6)=AnnéeCalendrier,MONTH(DécDim1+6)=12),DécDim1+6,""))</f>
        <v/>
      </c>
      <c r="X35" s="7" t="str">
        <f>IF(DAY(DécDim1)=1,IF(AND(YEAR(DécDim1)=AnnéeCalendrier,MONTH(DécDim1)=12),DécDim1,""),IF(AND(YEAR(DécDim1+7)=AnnéeCalendrier,MONTH(DécDim1+7)=12),DécDim1+7,""))</f>
        <v/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44837</v>
      </c>
      <c r="C36" s="5">
        <f>IF(DAY(OctDim1)=1,IF(AND(YEAR(OctDim1+2)=AnnéeCalendrier,MONTH(OctDim1+2)=10),OctDim1+2,""),IF(AND(YEAR(OctDim1+9)=AnnéeCalendrier,MONTH(OctDim1+9)=10),OctDim1+9,""))</f>
        <v>44838</v>
      </c>
      <c r="D36" s="5">
        <f>IF(DAY(OctDim1)=1,IF(AND(YEAR(OctDim1+3)=AnnéeCalendrier,MONTH(OctDim1+3)=10),OctDim1+3,""),IF(AND(YEAR(OctDim1+10)=AnnéeCalendrier,MONTH(OctDim1+10)=10),OctDim1+10,""))</f>
        <v>44839</v>
      </c>
      <c r="E36" s="5">
        <f>IF(DAY(OctDim1)=1,IF(AND(YEAR(OctDim1+4)=AnnéeCalendrier,MONTH(OctDim1+4)=10),OctDim1+4,""),IF(AND(YEAR(OctDim1+11)=AnnéeCalendrier,MONTH(OctDim1+11)=10),OctDim1+11,""))</f>
        <v>44840</v>
      </c>
      <c r="F36" s="5">
        <f>IF(DAY(OctDim1)=1,IF(AND(YEAR(OctDim1+5)=AnnéeCalendrier,MONTH(OctDim1+5)=10),OctDim1+5,""),IF(AND(YEAR(OctDim1+12)=AnnéeCalendrier,MONTH(OctDim1+12)=10),OctDim1+12,""))</f>
        <v>44841</v>
      </c>
      <c r="G36" s="5">
        <f>IF(DAY(OctDim1)=1,IF(AND(YEAR(OctDim1+6)=AnnéeCalendrier,MONTH(OctDim1+6)=10),OctDim1+6,""),IF(AND(YEAR(OctDim1+13)=AnnéeCalendrier,MONTH(OctDim1+13)=10),OctDim1+13,""))</f>
        <v>44842</v>
      </c>
      <c r="H36" s="7">
        <f>IF(DAY(OctDim1)=1,IF(AND(YEAR(OctDim1+7)=AnnéeCalendrier,MONTH(OctDim1+7)=10),OctDim1+7,""),IF(AND(YEAR(OctDim1+14)=AnnéeCalendrier,MONTH(OctDim1+14)=10),OctDim1+14,""))</f>
        <v>44843</v>
      </c>
      <c r="I36" s="4"/>
      <c r="J36" s="6">
        <f>IF(DAY(NovDim1)=1,IF(AND(YEAR(NovDim1+1)=AnnéeCalendrier,MONTH(NovDim1+1)=11),NovDim1+1,""),IF(AND(YEAR(NovDim1+8)=AnnéeCalendrier,MONTH(NovDim1+8)=11),NovDim1+8,""))</f>
        <v>44872</v>
      </c>
      <c r="K36" s="5">
        <f>IF(DAY(NovDim1)=1,IF(AND(YEAR(NovDim1+2)=AnnéeCalendrier,MONTH(NovDim1+2)=11),NovDim1+2,""),IF(AND(YEAR(NovDim1+9)=AnnéeCalendrier,MONTH(NovDim1+9)=11),NovDim1+9,""))</f>
        <v>44873</v>
      </c>
      <c r="L36" s="5">
        <f>IF(DAY(NovDim1)=1,IF(AND(YEAR(NovDim1+3)=AnnéeCalendrier,MONTH(NovDim1+3)=11),NovDim1+3,""),IF(AND(YEAR(NovDim1+10)=AnnéeCalendrier,MONTH(NovDim1+10)=11),NovDim1+10,""))</f>
        <v>44874</v>
      </c>
      <c r="M36" s="5">
        <f>IF(DAY(NovDim1)=1,IF(AND(YEAR(NovDim1+4)=AnnéeCalendrier,MONTH(NovDim1+4)=11),NovDim1+4,""),IF(AND(YEAR(NovDim1+11)=AnnéeCalendrier,MONTH(NovDim1+11)=11),NovDim1+11,""))</f>
        <v>44875</v>
      </c>
      <c r="N36" s="5">
        <f>IF(DAY(NovDim1)=1,IF(AND(YEAR(NovDim1+5)=AnnéeCalendrier,MONTH(NovDim1+5)=11),NovDim1+5,""),IF(AND(YEAR(NovDim1+12)=AnnéeCalendrier,MONTH(NovDim1+12)=11),NovDim1+12,""))</f>
        <v>44876</v>
      </c>
      <c r="O36" s="5">
        <f>IF(DAY(NovDim1)=1,IF(AND(YEAR(NovDim1+6)=AnnéeCalendrier,MONTH(NovDim1+6)=11),NovDim1+6,""),IF(AND(YEAR(NovDim1+13)=AnnéeCalendrier,MONTH(NovDim1+13)=11),NovDim1+13,""))</f>
        <v>44877</v>
      </c>
      <c r="P36" s="7">
        <f>IF(DAY(NovDim1)=1,IF(AND(YEAR(NovDim1+7)=AnnéeCalendrier,MONTH(NovDim1+7)=11),NovDim1+7,""),IF(AND(YEAR(NovDim1+14)=AnnéeCalendrier,MONTH(NovDim1+14)=11),NovDim1+14,""))</f>
        <v>44878</v>
      </c>
      <c r="R36" s="6" t="str">
        <f>IF(DAY(DécDim1)=1,IF(AND(YEAR(DécDim1+1)=AnnéeCalendrier,MONTH(DécDim1+1)=12),DécDim1+1,""),IF(AND(YEAR(DécDim1+8)=AnnéeCalendrier,MONTH(DécDim1+8)=12),DécDim1+8,""))</f>
        <v/>
      </c>
      <c r="S36" s="5" t="str">
        <f>IF(DAY(DécDim1)=1,IF(AND(YEAR(DécDim1+2)=AnnéeCalendrier,MONTH(DécDim1+2)=12),DécDim1+2,""),IF(AND(YEAR(DécDim1+9)=AnnéeCalendrier,MONTH(DécDim1+9)=12),DécDim1+9,""))</f>
        <v/>
      </c>
      <c r="T36" s="5" t="str">
        <f>IF(DAY(DécDim1)=1,IF(AND(YEAR(DécDim1+3)=AnnéeCalendrier,MONTH(DécDim1+3)=12),DécDim1+3,""),IF(AND(YEAR(DécDim1+10)=AnnéeCalendrier,MONTH(DécDim1+10)=12),DécDim1+10,""))</f>
        <v/>
      </c>
      <c r="U36" s="5" t="str">
        <f>IF(DAY(DécDim1)=1,IF(AND(YEAR(DécDim1+4)=AnnéeCalendrier,MONTH(DécDim1+4)=12),DécDim1+4,""),IF(AND(YEAR(DécDim1+11)=AnnéeCalendrier,MONTH(DécDim1+11)=12),DécDim1+11,""))</f>
        <v/>
      </c>
      <c r="V36" s="5" t="str">
        <f>IF(DAY(DécDim1)=1,IF(AND(YEAR(DécDim1+5)=AnnéeCalendrier,MONTH(DécDim1+5)=12),DécDim1+5,""),IF(AND(YEAR(DécDim1+12)=AnnéeCalendrier,MONTH(DécDim1+12)=12),DécDim1+12,""))</f>
        <v/>
      </c>
      <c r="W36" s="5" t="str">
        <f>IF(DAY(DécDim1)=1,IF(AND(YEAR(DécDim1+6)=AnnéeCalendrier,MONTH(DécDim1+6)=12),DécDim1+6,""),IF(AND(YEAR(DécDim1+13)=AnnéeCalendrier,MONTH(DécDim1+13)=12),DécDim1+13,""))</f>
        <v/>
      </c>
      <c r="X36" s="7" t="str">
        <f>IF(DAY(DécDim1)=1,IF(AND(YEAR(DécDim1+7)=AnnéeCalendrier,MONTH(DécDim1+7)=12),DécDim1+7,""),IF(AND(YEAR(DécDim1+14)=AnnéeCalendrier,MONTH(DécDim1+14)=12),DécDim1+14,""))</f>
        <v/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44844</v>
      </c>
      <c r="C37" s="5">
        <f>IF(DAY(OctDim1)=1,IF(AND(YEAR(OctDim1+9)=AnnéeCalendrier,MONTH(OctDim1+9)=10),OctDim1+9,""),IF(AND(YEAR(OctDim1+16)=AnnéeCalendrier,MONTH(OctDim1+16)=10),OctDim1+16,""))</f>
        <v>44845</v>
      </c>
      <c r="D37" s="5">
        <f>IF(DAY(OctDim1)=1,IF(AND(YEAR(OctDim1+10)=AnnéeCalendrier,MONTH(OctDim1+10)=10),OctDim1+10,""),IF(AND(YEAR(OctDim1+17)=AnnéeCalendrier,MONTH(OctDim1+17)=10),OctDim1+17,""))</f>
        <v>44846</v>
      </c>
      <c r="E37" s="5">
        <f>IF(DAY(OctDim1)=1,IF(AND(YEAR(OctDim1+11)=AnnéeCalendrier,MONTH(OctDim1+11)=10),OctDim1+11,""),IF(AND(YEAR(OctDim1+18)=AnnéeCalendrier,MONTH(OctDim1+18)=10),OctDim1+18,""))</f>
        <v>44847</v>
      </c>
      <c r="F37" s="5">
        <f>IF(DAY(OctDim1)=1,IF(AND(YEAR(OctDim1+12)=AnnéeCalendrier,MONTH(OctDim1+12)=10),OctDim1+12,""),IF(AND(YEAR(OctDim1+19)=AnnéeCalendrier,MONTH(OctDim1+19)=10),OctDim1+19,""))</f>
        <v>44848</v>
      </c>
      <c r="G37" s="5">
        <f>IF(DAY(OctDim1)=1,IF(AND(YEAR(OctDim1+13)=AnnéeCalendrier,MONTH(OctDim1+13)=10),OctDim1+13,""),IF(AND(YEAR(OctDim1+20)=AnnéeCalendrier,MONTH(OctDim1+20)=10),OctDim1+20,""))</f>
        <v>44849</v>
      </c>
      <c r="H37" s="7">
        <f>IF(DAY(OctDim1)=1,IF(AND(YEAR(OctDim1+14)=AnnéeCalendrier,MONTH(OctDim1+14)=10),OctDim1+14,""),IF(AND(YEAR(OctDim1+21)=AnnéeCalendrier,MONTH(OctDim1+21)=10),OctDim1+21,""))</f>
        <v>44850</v>
      </c>
      <c r="I37" s="4"/>
      <c r="J37" s="6">
        <f>IF(DAY(NovDim1)=1,IF(AND(YEAR(NovDim1+8)=AnnéeCalendrier,MONTH(NovDim1+8)=11),NovDim1+8,""),IF(AND(YEAR(NovDim1+15)=AnnéeCalendrier,MONTH(NovDim1+15)=11),NovDim1+15,""))</f>
        <v>44879</v>
      </c>
      <c r="K37" s="5">
        <f>IF(DAY(NovDim1)=1,IF(AND(YEAR(NovDim1+9)=AnnéeCalendrier,MONTH(NovDim1+9)=11),NovDim1+9,""),IF(AND(YEAR(NovDim1+16)=AnnéeCalendrier,MONTH(NovDim1+16)=11),NovDim1+16,""))</f>
        <v>44880</v>
      </c>
      <c r="L37" s="5">
        <f>IF(DAY(NovDim1)=1,IF(AND(YEAR(NovDim1+10)=AnnéeCalendrier,MONTH(NovDim1+10)=11),NovDim1+10,""),IF(AND(YEAR(NovDim1+17)=AnnéeCalendrier,MONTH(NovDim1+17)=11),NovDim1+17,""))</f>
        <v>44881</v>
      </c>
      <c r="M37" s="5">
        <f>IF(DAY(NovDim1)=1,IF(AND(YEAR(NovDim1+11)=AnnéeCalendrier,MONTH(NovDim1+11)=11),NovDim1+11,""),IF(AND(YEAR(NovDim1+18)=AnnéeCalendrier,MONTH(NovDim1+18)=11),NovDim1+18,""))</f>
        <v>44882</v>
      </c>
      <c r="N37" s="5">
        <f>IF(DAY(NovDim1)=1,IF(AND(YEAR(NovDim1+12)=AnnéeCalendrier,MONTH(NovDim1+12)=11),NovDim1+12,""),IF(AND(YEAR(NovDim1+19)=AnnéeCalendrier,MONTH(NovDim1+19)=11),NovDim1+19,""))</f>
        <v>44883</v>
      </c>
      <c r="O37" s="5">
        <f>IF(DAY(NovDim1)=1,IF(AND(YEAR(NovDim1+13)=AnnéeCalendrier,MONTH(NovDim1+13)=11),NovDim1+13,""),IF(AND(YEAR(NovDim1+20)=AnnéeCalendrier,MONTH(NovDim1+20)=11),NovDim1+20,""))</f>
        <v>44884</v>
      </c>
      <c r="P37" s="7">
        <f>IF(DAY(NovDim1)=1,IF(AND(YEAR(NovDim1+14)=AnnéeCalendrier,MONTH(NovDim1+14)=11),NovDim1+14,""),IF(AND(YEAR(NovDim1+21)=AnnéeCalendrier,MONTH(NovDim1+21)=11),NovDim1+21,""))</f>
        <v>44885</v>
      </c>
      <c r="R37" s="6" t="str">
        <f>IF(DAY(DécDim1)=1,IF(AND(YEAR(DécDim1+8)=AnnéeCalendrier,MONTH(DécDim1+8)=12),DécDim1+8,""),IF(AND(YEAR(DécDim1+15)=AnnéeCalendrier,MONTH(DécDim1+15)=12),DécDim1+15,""))</f>
        <v/>
      </c>
      <c r="S37" s="5" t="str">
        <f>IF(DAY(DécDim1)=1,IF(AND(YEAR(DécDim1+9)=AnnéeCalendrier,MONTH(DécDim1+9)=12),DécDim1+9,""),IF(AND(YEAR(DécDim1+16)=AnnéeCalendrier,MONTH(DécDim1+16)=12),DécDim1+16,""))</f>
        <v/>
      </c>
      <c r="T37" s="5" t="str">
        <f>IF(DAY(DécDim1)=1,IF(AND(YEAR(DécDim1+10)=AnnéeCalendrier,MONTH(DécDim1+10)=12),DécDim1+10,""),IF(AND(YEAR(DécDim1+17)=AnnéeCalendrier,MONTH(DécDim1+17)=12),DécDim1+17,""))</f>
        <v/>
      </c>
      <c r="U37" s="5" t="str">
        <f>IF(DAY(DécDim1)=1,IF(AND(YEAR(DécDim1+11)=AnnéeCalendrier,MONTH(DécDim1+11)=12),DécDim1+11,""),IF(AND(YEAR(DécDim1+18)=AnnéeCalendrier,MONTH(DécDim1+18)=12),DécDim1+18,""))</f>
        <v/>
      </c>
      <c r="V37" s="5" t="str">
        <f>IF(DAY(DécDim1)=1,IF(AND(YEAR(DécDim1+12)=AnnéeCalendrier,MONTH(DécDim1+12)=12),DécDim1+12,""),IF(AND(YEAR(DécDim1+19)=AnnéeCalendrier,MONTH(DécDim1+19)=12),DécDim1+19,""))</f>
        <v/>
      </c>
      <c r="W37" s="5" t="str">
        <f>IF(DAY(DécDim1)=1,IF(AND(YEAR(DécDim1+13)=AnnéeCalendrier,MONTH(DécDim1+13)=12),DécDim1+13,""),IF(AND(YEAR(DécDim1+20)=AnnéeCalendrier,MONTH(DécDim1+20)=12),DécDim1+20,""))</f>
        <v/>
      </c>
      <c r="X37" s="7" t="str">
        <f>IF(DAY(DécDim1)=1,IF(AND(YEAR(DécDim1+14)=AnnéeCalendrier,MONTH(DécDim1+14)=12),DécDim1+14,""),IF(AND(YEAR(DécDim1+21)=AnnéeCalendrier,MONTH(DécDim1+21)=12),DécDim1+21,""))</f>
        <v/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44851</v>
      </c>
      <c r="C38" s="5">
        <f>IF(DAY(OctDim1)=1,IF(AND(YEAR(OctDim1+16)=AnnéeCalendrier,MONTH(OctDim1+16)=10),OctDim1+16,""),IF(AND(YEAR(OctDim1+23)=AnnéeCalendrier,MONTH(OctDim1+23)=10),OctDim1+23,""))</f>
        <v>44852</v>
      </c>
      <c r="D38" s="5">
        <f>IF(DAY(OctDim1)=1,IF(AND(YEAR(OctDim1+17)=AnnéeCalendrier,MONTH(OctDim1+17)=10),OctDim1+17,""),IF(AND(YEAR(OctDim1+24)=AnnéeCalendrier,MONTH(OctDim1+24)=10),OctDim1+24,""))</f>
        <v>44853</v>
      </c>
      <c r="E38" s="5">
        <f>IF(DAY(OctDim1)=1,IF(AND(YEAR(OctDim1+18)=AnnéeCalendrier,MONTH(OctDim1+18)=10),OctDim1+18,""),IF(AND(YEAR(OctDim1+25)=AnnéeCalendrier,MONTH(OctDim1+25)=10),OctDim1+25,""))</f>
        <v>44854</v>
      </c>
      <c r="F38" s="5">
        <f>IF(DAY(OctDim1)=1,IF(AND(YEAR(OctDim1+19)=AnnéeCalendrier,MONTH(OctDim1+19)=10),OctDim1+19,""),IF(AND(YEAR(OctDim1+26)=AnnéeCalendrier,MONTH(OctDim1+26)=10),OctDim1+26,""))</f>
        <v>44855</v>
      </c>
      <c r="G38" s="5">
        <f>IF(DAY(OctDim1)=1,IF(AND(YEAR(OctDim1+20)=AnnéeCalendrier,MONTH(OctDim1+20)=10),OctDim1+20,""),IF(AND(YEAR(OctDim1+27)=AnnéeCalendrier,MONTH(OctDim1+27)=10),OctDim1+27,""))</f>
        <v>44856</v>
      </c>
      <c r="H38" s="7">
        <f>IF(DAY(OctDim1)=1,IF(AND(YEAR(OctDim1+21)=AnnéeCalendrier,MONTH(OctDim1+21)=10),OctDim1+21,""),IF(AND(YEAR(OctDim1+28)=AnnéeCalendrier,MONTH(OctDim1+28)=10),OctDim1+28,""))</f>
        <v>44857</v>
      </c>
      <c r="I38" s="4"/>
      <c r="J38" s="6">
        <f>IF(DAY(NovDim1)=1,IF(AND(YEAR(NovDim1+15)=AnnéeCalendrier,MONTH(NovDim1+15)=11),NovDim1+15,""),IF(AND(YEAR(NovDim1+22)=AnnéeCalendrier,MONTH(NovDim1+22)=11),NovDim1+22,""))</f>
        <v>44886</v>
      </c>
      <c r="K38" s="5">
        <f>IF(DAY(NovDim1)=1,IF(AND(YEAR(NovDim1+16)=AnnéeCalendrier,MONTH(NovDim1+16)=11),NovDim1+16,""),IF(AND(YEAR(NovDim1+23)=AnnéeCalendrier,MONTH(NovDim1+23)=11),NovDim1+23,""))</f>
        <v>44887</v>
      </c>
      <c r="L38" s="5">
        <f>IF(DAY(NovDim1)=1,IF(AND(YEAR(NovDim1+17)=AnnéeCalendrier,MONTH(NovDim1+17)=11),NovDim1+17,""),IF(AND(YEAR(NovDim1+24)=AnnéeCalendrier,MONTH(NovDim1+24)=11),NovDim1+24,""))</f>
        <v>44888</v>
      </c>
      <c r="M38" s="5">
        <f>IF(DAY(NovDim1)=1,IF(AND(YEAR(NovDim1+18)=AnnéeCalendrier,MONTH(NovDim1+18)=11),NovDim1+18,""),IF(AND(YEAR(NovDim1+25)=AnnéeCalendrier,MONTH(NovDim1+25)=11),NovDim1+25,""))</f>
        <v>44889</v>
      </c>
      <c r="N38" s="5">
        <f>IF(DAY(NovDim1)=1,IF(AND(YEAR(NovDim1+19)=AnnéeCalendrier,MONTH(NovDim1+19)=11),NovDim1+19,""),IF(AND(YEAR(NovDim1+26)=AnnéeCalendrier,MONTH(NovDim1+26)=11),NovDim1+26,""))</f>
        <v>44890</v>
      </c>
      <c r="O38" s="5">
        <f>IF(DAY(NovDim1)=1,IF(AND(YEAR(NovDim1+20)=AnnéeCalendrier,MONTH(NovDim1+20)=11),NovDim1+20,""),IF(AND(YEAR(NovDim1+27)=AnnéeCalendrier,MONTH(NovDim1+27)=11),NovDim1+27,""))</f>
        <v>44891</v>
      </c>
      <c r="P38" s="7">
        <f>IF(DAY(NovDim1)=1,IF(AND(YEAR(NovDim1+21)=AnnéeCalendrier,MONTH(NovDim1+21)=11),NovDim1+21,""),IF(AND(YEAR(NovDim1+28)=AnnéeCalendrier,MONTH(NovDim1+28)=11),NovDim1+28,""))</f>
        <v>44892</v>
      </c>
      <c r="R38" s="6" t="str">
        <f>IF(DAY(DécDim1)=1,IF(AND(YEAR(DécDim1+15)=AnnéeCalendrier,MONTH(DécDim1+15)=12),DécDim1+15,""),IF(AND(YEAR(DécDim1+22)=AnnéeCalendrier,MONTH(DécDim1+22)=12),DécDim1+22,""))</f>
        <v/>
      </c>
      <c r="S38" s="5" t="str">
        <f>IF(DAY(DécDim1)=1,IF(AND(YEAR(DécDim1+16)=AnnéeCalendrier,MONTH(DécDim1+16)=12),DécDim1+16,""),IF(AND(YEAR(DécDim1+23)=AnnéeCalendrier,MONTH(DécDim1+23)=12),DécDim1+23,""))</f>
        <v/>
      </c>
      <c r="T38" s="5" t="str">
        <f>IF(DAY(DécDim1)=1,IF(AND(YEAR(DécDim1+17)=AnnéeCalendrier,MONTH(DécDim1+17)=12),DécDim1+17,""),IF(AND(YEAR(DécDim1+24)=AnnéeCalendrier,MONTH(DécDim1+24)=12),DécDim1+24,""))</f>
        <v/>
      </c>
      <c r="U38" s="5" t="str">
        <f>IF(DAY(DécDim1)=1,IF(AND(YEAR(DécDim1+18)=AnnéeCalendrier,MONTH(DécDim1+18)=12),DécDim1+18,""),IF(AND(YEAR(DécDim1+25)=AnnéeCalendrier,MONTH(DécDim1+25)=12),DécDim1+25,""))</f>
        <v/>
      </c>
      <c r="V38" s="5" t="str">
        <f>IF(DAY(DécDim1)=1,IF(AND(YEAR(DécDim1+19)=AnnéeCalendrier,MONTH(DécDim1+19)=12),DécDim1+19,""),IF(AND(YEAR(DécDim1+26)=AnnéeCalendrier,MONTH(DécDim1+26)=12),DécDim1+26,""))</f>
        <v/>
      </c>
      <c r="W38" s="5" t="str">
        <f>IF(DAY(DécDim1)=1,IF(AND(YEAR(DécDim1+20)=AnnéeCalendrier,MONTH(DécDim1+20)=12),DécDim1+20,""),IF(AND(YEAR(DécDim1+27)=AnnéeCalendrier,MONTH(DécDim1+27)=12),DécDim1+27,""))</f>
        <v/>
      </c>
      <c r="X38" s="7" t="str">
        <f>IF(DAY(DécDim1)=1,IF(AND(YEAR(DécDim1+21)=AnnéeCalendrier,MONTH(DécDim1+21)=12),DécDim1+21,""),IF(AND(YEAR(DécDim1+28)=AnnéeCalendrier,MONTH(DécDim1+28)=12),DécDim1+28,""))</f>
        <v/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44858</v>
      </c>
      <c r="C39" s="5">
        <f>IF(DAY(OctDim1)=1,IF(AND(YEAR(OctDim1+23)=AnnéeCalendrier,MONTH(OctDim1+23)=10),OctDim1+23,""),IF(AND(YEAR(OctDim1+30)=AnnéeCalendrier,MONTH(OctDim1+30)=10),OctDim1+30,""))</f>
        <v>44859</v>
      </c>
      <c r="D39" s="5">
        <f>IF(DAY(OctDim1)=1,IF(AND(YEAR(OctDim1+24)=AnnéeCalendrier,MONTH(OctDim1+24)=10),OctDim1+24,""),IF(AND(YEAR(OctDim1+31)=AnnéeCalendrier,MONTH(OctDim1+31)=10),OctDim1+31,""))</f>
        <v>44860</v>
      </c>
      <c r="E39" s="5">
        <f>IF(DAY(OctDim1)=1,IF(AND(YEAR(OctDim1+25)=AnnéeCalendrier,MONTH(OctDim1+25)=10),OctDim1+25,""),IF(AND(YEAR(OctDim1+32)=AnnéeCalendrier,MONTH(OctDim1+32)=10),OctDim1+32,""))</f>
        <v>44861</v>
      </c>
      <c r="F39" s="5">
        <f>IF(DAY(OctDim1)=1,IF(AND(YEAR(OctDim1+26)=AnnéeCalendrier,MONTH(OctDim1+26)=10),OctDim1+26,""),IF(AND(YEAR(OctDim1+33)=AnnéeCalendrier,MONTH(OctDim1+33)=10),OctDim1+33,""))</f>
        <v>44862</v>
      </c>
      <c r="G39" s="5">
        <f>IF(DAY(OctDim1)=1,IF(AND(YEAR(OctDim1+27)=AnnéeCalendrier,MONTH(OctDim1+27)=10),OctDim1+27,""),IF(AND(YEAR(OctDim1+34)=AnnéeCalendrier,MONTH(OctDim1+34)=10),OctDim1+34,""))</f>
        <v>44863</v>
      </c>
      <c r="H39" s="7">
        <f>IF(DAY(OctDim1)=1,IF(AND(YEAR(OctDim1+28)=AnnéeCalendrier,MONTH(OctDim1+28)=10),OctDim1+28,""),IF(AND(YEAR(OctDim1+35)=AnnéeCalendrier,MONTH(OctDim1+35)=10),OctDim1+35,""))</f>
        <v>44864</v>
      </c>
      <c r="I39" s="4"/>
      <c r="J39" s="6">
        <f>IF(DAY(NovDim1)=1,IF(AND(YEAR(NovDim1+22)=AnnéeCalendrier,MONTH(NovDim1+22)=11),NovDim1+22,""),IF(AND(YEAR(NovDim1+29)=AnnéeCalendrier,MONTH(NovDim1+29)=11),NovDim1+29,""))</f>
        <v>44893</v>
      </c>
      <c r="K39" s="5">
        <f>IF(DAY(NovDim1)=1,IF(AND(YEAR(NovDim1+23)=AnnéeCalendrier,MONTH(NovDim1+23)=11),NovDim1+23,""),IF(AND(YEAR(NovDim1+30)=AnnéeCalendrier,MONTH(NovDim1+30)=11),NovDim1+30,""))</f>
        <v>44894</v>
      </c>
      <c r="L39" s="5">
        <f>IF(DAY(NovDim1)=1,IF(AND(YEAR(NovDim1+24)=AnnéeCalendrier,MONTH(NovDim1+24)=11),NovDim1+24,""),IF(AND(YEAR(NovDim1+31)=AnnéeCalendrier,MONTH(NovDim1+31)=11),NovDim1+31,""))</f>
        <v>44895</v>
      </c>
      <c r="M39" s="5" t="str">
        <f>IF(DAY(NovDim1)=1,IF(AND(YEAR(NovDim1+25)=AnnéeCalendrier,MONTH(NovDim1+25)=11),NovDim1+25,""),IF(AND(YEAR(NovDim1+32)=AnnéeCalendrier,MONTH(NovDim1+32)=11),NovDim1+32,""))</f>
        <v/>
      </c>
      <c r="N39" s="5" t="str">
        <f>IF(DAY(NovDim1)=1,IF(AND(YEAR(NovDim1+26)=AnnéeCalendrier,MONTH(NovDim1+26)=11),NovDim1+26,""),IF(AND(YEAR(NovDim1+33)=AnnéeCalendrier,MONTH(NovDim1+33)=11),NovDim1+33,""))</f>
        <v/>
      </c>
      <c r="O39" s="5" t="str">
        <f>IF(DAY(NovDim1)=1,IF(AND(YEAR(NovDim1+27)=AnnéeCalendrier,MONTH(NovDim1+27)=11),NovDim1+27,""),IF(AND(YEAR(NovDim1+34)=AnnéeCalendrier,MONTH(NovDim1+34)=11),NovDim1+34,""))</f>
        <v/>
      </c>
      <c r="P39" s="7" t="str">
        <f>IF(DAY(NovDim1)=1,IF(AND(YEAR(NovDim1+28)=AnnéeCalendrier,MONTH(NovDim1+28)=11),NovDim1+28,""),IF(AND(YEAR(NovDim1+35)=AnnéeCalendrier,MONTH(NovDim1+35)=11),NovDim1+35,""))</f>
        <v/>
      </c>
      <c r="R39" s="6" t="str">
        <f>IF(DAY(DécDim1)=1,IF(AND(YEAR(DécDim1+22)=AnnéeCalendrier,MONTH(DécDim1+22)=12),DécDim1+22,""),IF(AND(YEAR(DécDim1+29)=AnnéeCalendrier,MONTH(DécDim1+29)=12),DécDim1+29,""))</f>
        <v/>
      </c>
      <c r="S39" s="5" t="str">
        <f>IF(DAY(DécDim1)=1,IF(AND(YEAR(DécDim1+23)=AnnéeCalendrier,MONTH(DécDim1+23)=12),DécDim1+23,""),IF(AND(YEAR(DécDim1+30)=AnnéeCalendrier,MONTH(DécDim1+30)=12),DécDim1+30,""))</f>
        <v/>
      </c>
      <c r="T39" s="5" t="str">
        <f>IF(DAY(DécDim1)=1,IF(AND(YEAR(DécDim1+24)=AnnéeCalendrier,MONTH(DécDim1+24)=12),DécDim1+24,""),IF(AND(YEAR(DécDim1+31)=AnnéeCalendrier,MONTH(DécDim1+31)=12),DécDim1+31,""))</f>
        <v/>
      </c>
      <c r="U39" s="5" t="str">
        <f>IF(DAY(DécDim1)=1,IF(AND(YEAR(DécDim1+25)=AnnéeCalendrier,MONTH(DécDim1+25)=12),DécDim1+25,""),IF(AND(YEAR(DécDim1+32)=AnnéeCalendrier,MONTH(DécDim1+32)=12),DécDim1+32,""))</f>
        <v/>
      </c>
      <c r="V39" s="5" t="str">
        <f>IF(DAY(DécDim1)=1,IF(AND(YEAR(DécDim1+26)=AnnéeCalendrier,MONTH(DécDim1+26)=12),DécDim1+26,""),IF(AND(YEAR(DécDim1+33)=AnnéeCalendrier,MONTH(DécDim1+33)=12),DécDim1+33,""))</f>
        <v/>
      </c>
      <c r="W39" s="5" t="str">
        <f>IF(DAY(DécDim1)=1,IF(AND(YEAR(DécDim1+27)=AnnéeCalendrier,MONTH(DécDim1+27)=12),DécDim1+27,""),IF(AND(YEAR(DécDim1+34)=AnnéeCalendrier,MONTH(DécDim1+34)=12),DécDim1+34,""))</f>
        <v/>
      </c>
      <c r="X39" s="7" t="str">
        <f>IF(DAY(DécDim1)=1,IF(AND(YEAR(DécDim1+28)=AnnéeCalendrier,MONTH(DécDim1+28)=12),DécDim1+28,""),IF(AND(YEAR(DécDim1+35)=AnnéeCalendrier,MONTH(DécDim1+35)=12),DécDim1+35,""))</f>
        <v/>
      </c>
    </row>
    <row r="40" spans="1:24" ht="36" customHeight="1" x14ac:dyDescent="0.25">
      <c r="B40" s="8">
        <f>IF(DAY(OctDim1)=1,IF(AND(YEAR(OctDim1+29)=AnnéeCalendrier,MONTH(OctDim1+29)=10),OctDim1+29,""),IF(AND(YEAR(OctDim1+36)=AnnéeCalendrier,MONTH(OctDim1+36)=10),OctDim1+36,""))</f>
        <v>44865</v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 t="str">
        <f>IF(DAY(DécDim1)=1,IF(AND(YEAR(DécDim1+29)=AnnéeCalendrier,MONTH(DécDim1+29)=12),DécDim1+29,""),IF(AND(YEAR(DécDim1+36)=AnnéeCalendrier,MONTH(DécDim1+36)=12),DécDim1+36,""))</f>
        <v/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24:H24"/>
    <mergeCell ref="J24:P24"/>
    <mergeCell ref="R24:X24"/>
    <mergeCell ref="B33:H33"/>
    <mergeCell ref="J33:P33"/>
    <mergeCell ref="R33:X33"/>
    <mergeCell ref="B3:F3"/>
    <mergeCell ref="B6:H6"/>
    <mergeCell ref="J6:P6"/>
    <mergeCell ref="R6:X6"/>
    <mergeCell ref="B15:H15"/>
    <mergeCell ref="J15:P15"/>
    <mergeCell ref="R15:X15"/>
  </mergeCells>
  <conditionalFormatting sqref="B8:H13">
    <cfRule type="notContainsBlanks" dxfId="107" priority="1">
      <formula>LEN(TRIM(B8))&gt;0</formula>
    </cfRule>
  </conditionalFormatting>
  <conditionalFormatting sqref="B17:H22">
    <cfRule type="notContainsBlanks" dxfId="106" priority="4">
      <formula>LEN(TRIM(B17))&gt;0</formula>
    </cfRule>
  </conditionalFormatting>
  <conditionalFormatting sqref="B26:H31">
    <cfRule type="notContainsBlanks" dxfId="105" priority="7">
      <formula>LEN(TRIM(B26))&gt;0</formula>
    </cfRule>
  </conditionalFormatting>
  <conditionalFormatting sqref="B35:H40">
    <cfRule type="notContainsBlanks" dxfId="104" priority="10">
      <formula>LEN(TRIM(B35))&gt;0</formula>
    </cfRule>
  </conditionalFormatting>
  <conditionalFormatting sqref="J8:P13">
    <cfRule type="notContainsBlanks" dxfId="103" priority="2">
      <formula>LEN(TRIM(J8))&gt;0</formula>
    </cfRule>
  </conditionalFormatting>
  <conditionalFormatting sqref="J17:P22">
    <cfRule type="notContainsBlanks" dxfId="102" priority="5">
      <formula>LEN(TRIM(J17))&gt;0</formula>
    </cfRule>
  </conditionalFormatting>
  <conditionalFormatting sqref="J26:P31">
    <cfRule type="notContainsBlanks" dxfId="101" priority="8">
      <formula>LEN(TRIM(J26))&gt;0</formula>
    </cfRule>
  </conditionalFormatting>
  <conditionalFormatting sqref="J35:P40">
    <cfRule type="notContainsBlanks" dxfId="100" priority="11">
      <formula>LEN(TRIM(J35))&gt;0</formula>
    </cfRule>
  </conditionalFormatting>
  <conditionalFormatting sqref="R8:X13">
    <cfRule type="notContainsBlanks" dxfId="99" priority="3">
      <formula>LEN(TRIM(R8))&gt;0</formula>
    </cfRule>
  </conditionalFormatting>
  <conditionalFormatting sqref="R17:X22">
    <cfRule type="notContainsBlanks" dxfId="98" priority="6">
      <formula>LEN(TRIM(R17))&gt;0</formula>
    </cfRule>
  </conditionalFormatting>
  <conditionalFormatting sqref="R26:X31">
    <cfRule type="notContainsBlanks" dxfId="97" priority="9">
      <formula>LEN(TRIM(R26))&gt;0</formula>
    </cfRule>
  </conditionalFormatting>
  <conditionalFormatting sqref="R35:X40">
    <cfRule type="notContainsBlanks" dxfId="96" priority="12">
      <formula>LEN(TRIM(R35))&gt;0</formula>
    </cfRule>
  </conditionalFormatting>
  <dataValidations count="2">
    <dataValidation type="list" allowBlank="1" showInputMessage="1" showErrorMessage="1" prompt="Sélectionnez une année" sqref="B3:F3" xr:uid="{00000000-0002-0000-05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5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wsTCalendar7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4">
        <v>2023</v>
      </c>
      <c r="C3" s="34"/>
      <c r="D3" s="34"/>
      <c r="E3" s="34"/>
      <c r="F3" s="34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35" t="s">
        <v>1</v>
      </c>
      <c r="C6" s="35"/>
      <c r="D6" s="35"/>
      <c r="E6" s="35"/>
      <c r="F6" s="35"/>
      <c r="G6" s="35"/>
      <c r="H6" s="35"/>
      <c r="J6" s="35" t="s">
        <v>12</v>
      </c>
      <c r="K6" s="35"/>
      <c r="L6" s="35"/>
      <c r="M6" s="35"/>
      <c r="N6" s="35"/>
      <c r="O6" s="35"/>
      <c r="P6" s="35"/>
      <c r="R6" s="35" t="s">
        <v>16</v>
      </c>
      <c r="S6" s="35"/>
      <c r="T6" s="35"/>
      <c r="U6" s="35"/>
      <c r="V6" s="35"/>
      <c r="W6" s="35"/>
      <c r="X6" s="35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 t="str">
        <f>IF(DAY(JanDim1)=1,"",IF(AND(YEAR(JanDim1+2)=AnnéeCalendrier,MONTH(JanDim1+2)=1),JanDim1+2,""))</f>
        <v/>
      </c>
      <c r="D8" s="5" t="str">
        <f>IF(DAY(JanDim1)=1,"",IF(AND(YEAR(JanDim1+3)=AnnéeCalendrier,MONTH(JanDim1+3)=1),JanDim1+3,""))</f>
        <v/>
      </c>
      <c r="E8" s="5" t="str">
        <f>IF(DAY(JanDim1)=1,"",IF(AND(YEAR(JanDim1+4)=AnnéeCalendrier,MONTH(JanDim1+4)=1),JanDim1+4,""))</f>
        <v/>
      </c>
      <c r="F8" s="5" t="str">
        <f>IF(DAY(JanDim1)=1,"",IF(AND(YEAR(JanDim1+5)=AnnéeCalendrier,MONTH(JanDim1+5)=1),JanDim1+5,""))</f>
        <v/>
      </c>
      <c r="G8" s="5" t="str">
        <f>IF(DAY(JanDim1)=1,"",IF(AND(YEAR(JanDim1+6)=AnnéeCalendrier,MONTH(JanDim1+6)=1),JanDim1+6,""))</f>
        <v/>
      </c>
      <c r="H8" s="5">
        <f>IF(DAY(JanDim1)=1,IF(AND(YEAR(JanDim1)=AnnéeCalendrier,MONTH(JanDim1)=1),JanDim1,""),IF(AND(YEAR(JanDim1+7)=AnnéeCalendrier,MONTH(JanDim1+7)=1),JanDim1+7,""))</f>
        <v>44927</v>
      </c>
      <c r="I8" s="4"/>
      <c r="J8" s="5" t="str">
        <f>IF(DAY(FévDim1)=1,"",IF(AND(YEAR(FévDim1+1)=AnnéeCalendrier,MONTH(FévDim1+1)=2),FévDim1+1,""))</f>
        <v/>
      </c>
      <c r="K8" s="5" t="str">
        <f>IF(DAY(FévDim1)=1,"",IF(AND(YEAR(FévDim1+2)=AnnéeCalendrier,MONTH(FévDim1+2)=2),FévDim1+2,""))</f>
        <v/>
      </c>
      <c r="L8" s="5">
        <f>IF(DAY(FévDim1)=1,"",IF(AND(YEAR(FévDim1+3)=AnnéeCalendrier,MONTH(FévDim1+3)=2),FévDim1+3,""))</f>
        <v>44958</v>
      </c>
      <c r="M8" s="5">
        <f>IF(DAY(FévDim1)=1,"",IF(AND(YEAR(FévDim1+4)=AnnéeCalendrier,MONTH(FévDim1+4)=2),FévDim1+4,""))</f>
        <v>44959</v>
      </c>
      <c r="N8" s="5">
        <f>IF(DAY(FévDim1)=1,"",IF(AND(YEAR(FévDim1+5)=AnnéeCalendrier,MONTH(FévDim1+5)=2),FévDim1+5,""))</f>
        <v>44960</v>
      </c>
      <c r="O8" s="5">
        <f>IF(DAY(FévDim1)=1,"",IF(AND(YEAR(FévDim1+6)=AnnéeCalendrier,MONTH(FévDim1+6)=2),FévDim1+6,""))</f>
        <v>44961</v>
      </c>
      <c r="P8" s="5">
        <f>IF(DAY(FévDim1)=1,IF(AND(YEAR(FévDim1)=AnnéeCalendrier,MONTH(FévDim1)=2),FévDim1,""),IF(AND(YEAR(FévDim1+7)=AnnéeCalendrier,MONTH(FévDim1+7)=2),FévDim1+7,""))</f>
        <v>44962</v>
      </c>
      <c r="Q8" s="4"/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>
        <f>IF(DAY(MarDim1)=1,"",IF(AND(YEAR(MarDim1+3)=AnnéeCalendrier,MONTH(MarDim1+3)=3),MarDim1+3,""))</f>
        <v>44986</v>
      </c>
      <c r="U8" s="5">
        <f>IF(DAY(MarDim1)=1,"",IF(AND(YEAR(MarDim1+4)=AnnéeCalendrier,MONTH(MarDim1+4)=3),MarDim1+4,""))</f>
        <v>44987</v>
      </c>
      <c r="V8" s="5">
        <f>IF(DAY(MarDim1)=1,"",IF(AND(YEAR(MarDim1+5)=AnnéeCalendrier,MONTH(MarDim1+5)=3),MarDim1+5,""))</f>
        <v>44988</v>
      </c>
      <c r="W8" s="5">
        <f>IF(DAY(MarDim1)=1,"",IF(AND(YEAR(MarDim1+6)=AnnéeCalendrier,MONTH(MarDim1+6)=3),MarDim1+6,""))</f>
        <v>44989</v>
      </c>
      <c r="X8" s="5">
        <f>IF(DAY(MarDim1)=1,IF(AND(YEAR(MarDim1)=AnnéeCalendrier,MONTH(MarDim1)=3),MarDim1,""),IF(AND(YEAR(MarDim1+7)=AnnéeCalendrier,MONTH(MarDim1+7)=3),MarDim1+7,""))</f>
        <v>44990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44928</v>
      </c>
      <c r="C9" s="5">
        <f>IF(DAY(JanDim1)=1,IF(AND(YEAR(JanDim1+2)=AnnéeCalendrier,MONTH(JanDim1+2)=1),JanDim1+2,""),IF(AND(YEAR(JanDim1+9)=AnnéeCalendrier,MONTH(JanDim1+9)=1),JanDim1+9,""))</f>
        <v>44929</v>
      </c>
      <c r="D9" s="5">
        <f>IF(DAY(JanDim1)=1,IF(AND(YEAR(JanDim1+3)=AnnéeCalendrier,MONTH(JanDim1+3)=1),JanDim1+3,""),IF(AND(YEAR(JanDim1+10)=AnnéeCalendrier,MONTH(JanDim1+10)=1),JanDim1+10,""))</f>
        <v>44930</v>
      </c>
      <c r="E9" s="5">
        <f>IF(DAY(JanDim1)=1,IF(AND(YEAR(JanDim1+4)=AnnéeCalendrier,MONTH(JanDim1+4)=1),JanDim1+4,""),IF(AND(YEAR(JanDim1+11)=AnnéeCalendrier,MONTH(JanDim1+11)=1),JanDim1+11,""))</f>
        <v>44931</v>
      </c>
      <c r="F9" s="5">
        <f>IF(DAY(JanDim1)=1,IF(AND(YEAR(JanDim1+5)=AnnéeCalendrier,MONTH(JanDim1+5)=1),JanDim1+5,""),IF(AND(YEAR(JanDim1+12)=AnnéeCalendrier,MONTH(JanDim1+12)=1),JanDim1+12,""))</f>
        <v>44932</v>
      </c>
      <c r="G9" s="5">
        <f>IF(DAY(JanDim1)=1,IF(AND(YEAR(JanDim1+6)=AnnéeCalendrier,MONTH(JanDim1+6)=1),JanDim1+6,""),IF(AND(YEAR(JanDim1+13)=AnnéeCalendrier,MONTH(JanDim1+13)=1),JanDim1+13,""))</f>
        <v>44933</v>
      </c>
      <c r="H9" s="5">
        <f>IF(DAY(JanDim1)=1,IF(AND(YEAR(JanDim1+7)=AnnéeCalendrier,MONTH(JanDim1+7)=1),JanDim1+7,""),IF(AND(YEAR(JanDim1+14)=AnnéeCalendrier,MONTH(JanDim1+14)=1),JanDim1+14,""))</f>
        <v>44934</v>
      </c>
      <c r="I9" s="4"/>
      <c r="J9" s="5">
        <f>IF(DAY(FévDim1)=1,IF(AND(YEAR(FévDim1+1)=AnnéeCalendrier,MONTH(FévDim1+1)=2),FévDim1+1,""),IF(AND(YEAR(FévDim1+8)=AnnéeCalendrier,MONTH(FévDim1+8)=2),FévDim1+8,""))</f>
        <v>44963</v>
      </c>
      <c r="K9" s="5">
        <f>IF(DAY(FévDim1)=1,IF(AND(YEAR(FévDim1+2)=AnnéeCalendrier,MONTH(FévDim1+2)=2),FévDim1+2,""),IF(AND(YEAR(FévDim1+9)=AnnéeCalendrier,MONTH(FévDim1+9)=2),FévDim1+9,""))</f>
        <v>44964</v>
      </c>
      <c r="L9" s="5">
        <f>IF(DAY(FévDim1)=1,IF(AND(YEAR(FévDim1+3)=AnnéeCalendrier,MONTH(FévDim1+3)=2),FévDim1+3,""),IF(AND(YEAR(FévDim1+10)=AnnéeCalendrier,MONTH(FévDim1+10)=2),FévDim1+10,""))</f>
        <v>44965</v>
      </c>
      <c r="M9" s="5">
        <f>IF(DAY(FévDim1)=1,IF(AND(YEAR(FévDim1+4)=AnnéeCalendrier,MONTH(FévDim1+4)=2),FévDim1+4,""),IF(AND(YEAR(FévDim1+11)=AnnéeCalendrier,MONTH(FévDim1+11)=2),FévDim1+11,""))</f>
        <v>44966</v>
      </c>
      <c r="N9" s="5">
        <f>IF(DAY(FévDim1)=1,IF(AND(YEAR(FévDim1+5)=AnnéeCalendrier,MONTH(FévDim1+5)=2),FévDim1+5,""),IF(AND(YEAR(FévDim1+12)=AnnéeCalendrier,MONTH(FévDim1+12)=2),FévDim1+12,""))</f>
        <v>44967</v>
      </c>
      <c r="O9" s="5">
        <f>IF(DAY(FévDim1)=1,IF(AND(YEAR(FévDim1+6)=AnnéeCalendrier,MONTH(FévDim1+6)=2),FévDim1+6,""),IF(AND(YEAR(FévDim1+13)=AnnéeCalendrier,MONTH(FévDim1+13)=2),FévDim1+13,""))</f>
        <v>44968</v>
      </c>
      <c r="P9" s="5">
        <f>IF(DAY(FévDim1)=1,IF(AND(YEAR(FévDim1+7)=AnnéeCalendrier,MONTH(FévDim1+7)=2),FévDim1+7,""),IF(AND(YEAR(FévDim1+14)=AnnéeCalendrier,MONTH(FévDim1+14)=2),FévDim1+14,""))</f>
        <v>44969</v>
      </c>
      <c r="Q9" s="4"/>
      <c r="R9" s="5">
        <f>IF(DAY(MarDim1)=1,IF(AND(YEAR(MarDim1+1)=AnnéeCalendrier,MONTH(MarDim1+1)=3),MarDim1+1,""),IF(AND(YEAR(MarDim1+8)=AnnéeCalendrier,MONTH(MarDim1+8)=3),MarDim1+8,""))</f>
        <v>44991</v>
      </c>
      <c r="S9" s="5">
        <f>IF(DAY(MarDim1)=1,IF(AND(YEAR(MarDim1+2)=AnnéeCalendrier,MONTH(MarDim1+2)=3),MarDim1+2,""),IF(AND(YEAR(MarDim1+9)=AnnéeCalendrier,MONTH(MarDim1+9)=3),MarDim1+9,""))</f>
        <v>44992</v>
      </c>
      <c r="T9" s="5">
        <f>IF(DAY(MarDim1)=1,IF(AND(YEAR(MarDim1+3)=AnnéeCalendrier,MONTH(MarDim1+3)=3),MarDim1+3,""),IF(AND(YEAR(MarDim1+10)=AnnéeCalendrier,MONTH(MarDim1+10)=3),MarDim1+10,""))</f>
        <v>44993</v>
      </c>
      <c r="U9" s="5">
        <f>IF(DAY(MarDim1)=1,IF(AND(YEAR(MarDim1+4)=AnnéeCalendrier,MONTH(MarDim1+4)=3),MarDim1+4,""),IF(AND(YEAR(MarDim1+11)=AnnéeCalendrier,MONTH(MarDim1+11)=3),MarDim1+11,""))</f>
        <v>44994</v>
      </c>
      <c r="V9" s="5">
        <f>IF(DAY(MarDim1)=1,IF(AND(YEAR(MarDim1+5)=AnnéeCalendrier,MONTH(MarDim1+5)=3),MarDim1+5,""),IF(AND(YEAR(MarDim1+12)=AnnéeCalendrier,MONTH(MarDim1+12)=3),MarDim1+12,""))</f>
        <v>44995</v>
      </c>
      <c r="W9" s="5">
        <f>IF(DAY(MarDim1)=1,IF(AND(YEAR(MarDim1+6)=AnnéeCalendrier,MONTH(MarDim1+6)=3),MarDim1+6,""),IF(AND(YEAR(MarDim1+13)=AnnéeCalendrier,MONTH(MarDim1+13)=3),MarDim1+13,""))</f>
        <v>44996</v>
      </c>
      <c r="X9" s="5">
        <f>IF(DAY(MarDim1)=1,IF(AND(YEAR(MarDim1+7)=AnnéeCalendrier,MONTH(MarDim1+7)=3),MarDim1+7,""),IF(AND(YEAR(MarDim1+14)=AnnéeCalendrier,MONTH(MarDim1+14)=3),MarDim1+14,""))</f>
        <v>44997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44935</v>
      </c>
      <c r="C10" s="5">
        <f>IF(DAY(JanDim1)=1,IF(AND(YEAR(JanDim1+9)=AnnéeCalendrier,MONTH(JanDim1+9)=1),JanDim1+9,""),IF(AND(YEAR(JanDim1+16)=AnnéeCalendrier,MONTH(JanDim1+16)=1),JanDim1+16,""))</f>
        <v>44936</v>
      </c>
      <c r="D10" s="5">
        <f>IF(DAY(JanDim1)=1,IF(AND(YEAR(JanDim1+10)=AnnéeCalendrier,MONTH(JanDim1+10)=1),JanDim1+10,""),IF(AND(YEAR(JanDim1+17)=AnnéeCalendrier,MONTH(JanDim1+17)=1),JanDim1+17,""))</f>
        <v>44937</v>
      </c>
      <c r="E10" s="5">
        <f>IF(DAY(JanDim1)=1,IF(AND(YEAR(JanDim1+11)=AnnéeCalendrier,MONTH(JanDim1+11)=1),JanDim1+11,""),IF(AND(YEAR(JanDim1+18)=AnnéeCalendrier,MONTH(JanDim1+18)=1),JanDim1+18,""))</f>
        <v>44938</v>
      </c>
      <c r="F10" s="5">
        <f>IF(DAY(JanDim1)=1,IF(AND(YEAR(JanDim1+12)=AnnéeCalendrier,MONTH(JanDim1+12)=1),JanDim1+12,""),IF(AND(YEAR(JanDim1+19)=AnnéeCalendrier,MONTH(JanDim1+19)=1),JanDim1+19,""))</f>
        <v>44939</v>
      </c>
      <c r="G10" s="5">
        <f>IF(DAY(JanDim1)=1,IF(AND(YEAR(JanDim1+13)=AnnéeCalendrier,MONTH(JanDim1+13)=1),JanDim1+13,""),IF(AND(YEAR(JanDim1+20)=AnnéeCalendrier,MONTH(JanDim1+20)=1),JanDim1+20,""))</f>
        <v>44940</v>
      </c>
      <c r="H10" s="5">
        <f>IF(DAY(JanDim1)=1,IF(AND(YEAR(JanDim1+14)=AnnéeCalendrier,MONTH(JanDim1+14)=1),JanDim1+14,""),IF(AND(YEAR(JanDim1+21)=AnnéeCalendrier,MONTH(JanDim1+21)=1),JanDim1+21,""))</f>
        <v>44941</v>
      </c>
      <c r="I10" s="4"/>
      <c r="J10" s="5">
        <f>IF(DAY(FévDim1)=1,IF(AND(YEAR(FévDim1+8)=AnnéeCalendrier,MONTH(FévDim1+8)=2),FévDim1+8,""),IF(AND(YEAR(FévDim1+15)=AnnéeCalendrier,MONTH(FévDim1+15)=2),FévDim1+15,""))</f>
        <v>44970</v>
      </c>
      <c r="K10" s="5">
        <f>IF(DAY(FévDim1)=1,IF(AND(YEAR(FévDim1+9)=AnnéeCalendrier,MONTH(FévDim1+9)=2),FévDim1+9,""),IF(AND(YEAR(FévDim1+16)=AnnéeCalendrier,MONTH(FévDim1+16)=2),FévDim1+16,""))</f>
        <v>44971</v>
      </c>
      <c r="L10" s="5">
        <f>IF(DAY(FévDim1)=1,IF(AND(YEAR(FévDim1+10)=AnnéeCalendrier,MONTH(FévDim1+10)=2),FévDim1+10,""),IF(AND(YEAR(FévDim1+17)=AnnéeCalendrier,MONTH(FévDim1+17)=2),FévDim1+17,""))</f>
        <v>44972</v>
      </c>
      <c r="M10" s="5">
        <f>IF(DAY(FévDim1)=1,IF(AND(YEAR(FévDim1+11)=AnnéeCalendrier,MONTH(FévDim1+11)=2),FévDim1+11,""),IF(AND(YEAR(FévDim1+18)=AnnéeCalendrier,MONTH(FévDim1+18)=2),FévDim1+18,""))</f>
        <v>44973</v>
      </c>
      <c r="N10" s="5">
        <f>IF(DAY(FévDim1)=1,IF(AND(YEAR(FévDim1+12)=AnnéeCalendrier,MONTH(FévDim1+12)=2),FévDim1+12,""),IF(AND(YEAR(FévDim1+19)=AnnéeCalendrier,MONTH(FévDim1+19)=2),FévDim1+19,""))</f>
        <v>44974</v>
      </c>
      <c r="O10" s="5">
        <f>IF(DAY(FévDim1)=1,IF(AND(YEAR(FévDim1+13)=AnnéeCalendrier,MONTH(FévDim1+13)=2),FévDim1+13,""),IF(AND(YEAR(FévDim1+20)=AnnéeCalendrier,MONTH(FévDim1+20)=2),FévDim1+20,""))</f>
        <v>44975</v>
      </c>
      <c r="P10" s="5">
        <f>IF(DAY(FévDim1)=1,IF(AND(YEAR(FévDim1+14)=AnnéeCalendrier,MONTH(FévDim1+14)=2),FévDim1+14,""),IF(AND(YEAR(FévDim1+21)=AnnéeCalendrier,MONTH(FévDim1+21)=2),FévDim1+21,""))</f>
        <v>44976</v>
      </c>
      <c r="Q10" s="4"/>
      <c r="R10" s="5">
        <f>IF(DAY(MarDim1)=1,IF(AND(YEAR(MarDim1+8)=AnnéeCalendrier,MONTH(MarDim1+8)=3),MarDim1+8,""),IF(AND(YEAR(MarDim1+15)=AnnéeCalendrier,MONTH(MarDim1+15)=3),MarDim1+15,""))</f>
        <v>44998</v>
      </c>
      <c r="S10" s="5">
        <f>IF(DAY(MarDim1)=1,IF(AND(YEAR(MarDim1+9)=AnnéeCalendrier,MONTH(MarDim1+9)=3),MarDim1+9,""),IF(AND(YEAR(MarDim1+16)=AnnéeCalendrier,MONTH(MarDim1+16)=3),MarDim1+16,""))</f>
        <v>44999</v>
      </c>
      <c r="T10" s="5">
        <f>IF(DAY(MarDim1)=1,IF(AND(YEAR(MarDim1+10)=AnnéeCalendrier,MONTH(MarDim1+10)=3),MarDim1+10,""),IF(AND(YEAR(MarDim1+17)=AnnéeCalendrier,MONTH(MarDim1+17)=3),MarDim1+17,""))</f>
        <v>45000</v>
      </c>
      <c r="U10" s="5">
        <f>IF(DAY(MarDim1)=1,IF(AND(YEAR(MarDim1+11)=AnnéeCalendrier,MONTH(MarDim1+11)=3),MarDim1+11,""),IF(AND(YEAR(MarDim1+18)=AnnéeCalendrier,MONTH(MarDim1+18)=3),MarDim1+18,""))</f>
        <v>45001</v>
      </c>
      <c r="V10" s="5">
        <f>IF(DAY(MarDim1)=1,IF(AND(YEAR(MarDim1+12)=AnnéeCalendrier,MONTH(MarDim1+12)=3),MarDim1+12,""),IF(AND(YEAR(MarDim1+19)=AnnéeCalendrier,MONTH(MarDim1+19)=3),MarDim1+19,""))</f>
        <v>45002</v>
      </c>
      <c r="W10" s="5">
        <f>IF(DAY(MarDim1)=1,IF(AND(YEAR(MarDim1+13)=AnnéeCalendrier,MONTH(MarDim1+13)=3),MarDim1+13,""),IF(AND(YEAR(MarDim1+20)=AnnéeCalendrier,MONTH(MarDim1+20)=3),MarDim1+20,""))</f>
        <v>45003</v>
      </c>
      <c r="X10" s="5">
        <f>IF(DAY(MarDim1)=1,IF(AND(YEAR(MarDim1+14)=AnnéeCalendrier,MONTH(MarDim1+14)=3),MarDim1+14,""),IF(AND(YEAR(MarDim1+21)=AnnéeCalendrier,MONTH(MarDim1+21)=3),MarDim1+21,""))</f>
        <v>45004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44942</v>
      </c>
      <c r="C11" s="5">
        <f>IF(DAY(JanDim1)=1,IF(AND(YEAR(JanDim1+16)=AnnéeCalendrier,MONTH(JanDim1+16)=1),JanDim1+16,""),IF(AND(YEAR(JanDim1+23)=AnnéeCalendrier,MONTH(JanDim1+23)=1),JanDim1+23,""))</f>
        <v>44943</v>
      </c>
      <c r="D11" s="5">
        <f>IF(DAY(JanDim1)=1,IF(AND(YEAR(JanDim1+17)=AnnéeCalendrier,MONTH(JanDim1+17)=1),JanDim1+17,""),IF(AND(YEAR(JanDim1+24)=AnnéeCalendrier,MONTH(JanDim1+24)=1),JanDim1+24,""))</f>
        <v>44944</v>
      </c>
      <c r="E11" s="5">
        <f>IF(DAY(JanDim1)=1,IF(AND(YEAR(JanDim1+18)=AnnéeCalendrier,MONTH(JanDim1+18)=1),JanDim1+18,""),IF(AND(YEAR(JanDim1+25)=AnnéeCalendrier,MONTH(JanDim1+25)=1),JanDim1+25,""))</f>
        <v>44945</v>
      </c>
      <c r="F11" s="5">
        <f>IF(DAY(JanDim1)=1,IF(AND(YEAR(JanDim1+19)=AnnéeCalendrier,MONTH(JanDim1+19)=1),JanDim1+19,""),IF(AND(YEAR(JanDim1+26)=AnnéeCalendrier,MONTH(JanDim1+26)=1),JanDim1+26,""))</f>
        <v>44946</v>
      </c>
      <c r="G11" s="5">
        <f>IF(DAY(JanDim1)=1,IF(AND(YEAR(JanDim1+20)=AnnéeCalendrier,MONTH(JanDim1+20)=1),JanDim1+20,""),IF(AND(YEAR(JanDim1+27)=AnnéeCalendrier,MONTH(JanDim1+27)=1),JanDim1+27,""))</f>
        <v>44947</v>
      </c>
      <c r="H11" s="5">
        <f>IF(DAY(JanDim1)=1,IF(AND(YEAR(JanDim1+21)=AnnéeCalendrier,MONTH(JanDim1+21)=1),JanDim1+21,""),IF(AND(YEAR(JanDim1+28)=AnnéeCalendrier,MONTH(JanDim1+28)=1),JanDim1+28,""))</f>
        <v>44948</v>
      </c>
      <c r="I11" s="4"/>
      <c r="J11" s="5">
        <f>IF(DAY(FévDim1)=1,IF(AND(YEAR(FévDim1+15)=AnnéeCalendrier,MONTH(FévDim1+15)=2),FévDim1+15,""),IF(AND(YEAR(FévDim1+22)=AnnéeCalendrier,MONTH(FévDim1+22)=2),FévDim1+22,""))</f>
        <v>44977</v>
      </c>
      <c r="K11" s="5">
        <f>IF(DAY(FévDim1)=1,IF(AND(YEAR(FévDim1+16)=AnnéeCalendrier,MONTH(FévDim1+16)=2),FévDim1+16,""),IF(AND(YEAR(FévDim1+23)=AnnéeCalendrier,MONTH(FévDim1+23)=2),FévDim1+23,""))</f>
        <v>44978</v>
      </c>
      <c r="L11" s="5">
        <f>IF(DAY(FévDim1)=1,IF(AND(YEAR(FévDim1+17)=AnnéeCalendrier,MONTH(FévDim1+17)=2),FévDim1+17,""),IF(AND(YEAR(FévDim1+24)=AnnéeCalendrier,MONTH(FévDim1+24)=2),FévDim1+24,""))</f>
        <v>44979</v>
      </c>
      <c r="M11" s="5">
        <f>IF(DAY(FévDim1)=1,IF(AND(YEAR(FévDim1+18)=AnnéeCalendrier,MONTH(FévDim1+18)=2),FévDim1+18,""),IF(AND(YEAR(FévDim1+25)=AnnéeCalendrier,MONTH(FévDim1+25)=2),FévDim1+25,""))</f>
        <v>44980</v>
      </c>
      <c r="N11" s="5">
        <f>IF(DAY(FévDim1)=1,IF(AND(YEAR(FévDim1+19)=AnnéeCalendrier,MONTH(FévDim1+19)=2),FévDim1+19,""),IF(AND(YEAR(FévDim1+26)=AnnéeCalendrier,MONTH(FévDim1+26)=2),FévDim1+26,""))</f>
        <v>44981</v>
      </c>
      <c r="O11" s="5">
        <f>IF(DAY(FévDim1)=1,IF(AND(YEAR(FévDim1+20)=AnnéeCalendrier,MONTH(FévDim1+20)=2),FévDim1+20,""),IF(AND(YEAR(FévDim1+27)=AnnéeCalendrier,MONTH(FévDim1+27)=2),FévDim1+27,""))</f>
        <v>44982</v>
      </c>
      <c r="P11" s="5">
        <f>IF(DAY(FévDim1)=1,IF(AND(YEAR(FévDim1+21)=AnnéeCalendrier,MONTH(FévDim1+21)=2),FévDim1+21,""),IF(AND(YEAR(FévDim1+28)=AnnéeCalendrier,MONTH(FévDim1+28)=2),FévDim1+28,""))</f>
        <v>44983</v>
      </c>
      <c r="Q11" s="4"/>
      <c r="R11" s="5">
        <f>IF(DAY(MarDim1)=1,IF(AND(YEAR(MarDim1+15)=AnnéeCalendrier,MONTH(MarDim1+15)=3),MarDim1+15,""),IF(AND(YEAR(MarDim1+22)=AnnéeCalendrier,MONTH(MarDim1+22)=3),MarDim1+22,""))</f>
        <v>45005</v>
      </c>
      <c r="S11" s="5">
        <f>IF(DAY(MarDim1)=1,IF(AND(YEAR(MarDim1+16)=AnnéeCalendrier,MONTH(MarDim1+16)=3),MarDim1+16,""),IF(AND(YEAR(MarDim1+23)=AnnéeCalendrier,MONTH(MarDim1+23)=3),MarDim1+23,""))</f>
        <v>45006</v>
      </c>
      <c r="T11" s="5">
        <f>IF(DAY(MarDim1)=1,IF(AND(YEAR(MarDim1+17)=AnnéeCalendrier,MONTH(MarDim1+17)=3),MarDim1+17,""),IF(AND(YEAR(MarDim1+24)=AnnéeCalendrier,MONTH(MarDim1+24)=3),MarDim1+24,""))</f>
        <v>45007</v>
      </c>
      <c r="U11" s="5">
        <f>IF(DAY(MarDim1)=1,IF(AND(YEAR(MarDim1+18)=AnnéeCalendrier,MONTH(MarDim1+18)=3),MarDim1+18,""),IF(AND(YEAR(MarDim1+25)=AnnéeCalendrier,MONTH(MarDim1+25)=3),MarDim1+25,""))</f>
        <v>45008</v>
      </c>
      <c r="V11" s="5">
        <f>IF(DAY(MarDim1)=1,IF(AND(YEAR(MarDim1+19)=AnnéeCalendrier,MONTH(MarDim1+19)=3),MarDim1+19,""),IF(AND(YEAR(MarDim1+26)=AnnéeCalendrier,MONTH(MarDim1+26)=3),MarDim1+26,""))</f>
        <v>45009</v>
      </c>
      <c r="W11" s="5">
        <f>IF(DAY(MarDim1)=1,IF(AND(YEAR(MarDim1+20)=AnnéeCalendrier,MONTH(MarDim1+20)=3),MarDim1+20,""),IF(AND(YEAR(MarDim1+27)=AnnéeCalendrier,MONTH(MarDim1+27)=3),MarDim1+27,""))</f>
        <v>45010</v>
      </c>
      <c r="X11" s="5">
        <f>IF(DAY(MarDim1)=1,IF(AND(YEAR(MarDim1+21)=AnnéeCalendrier,MONTH(MarDim1+21)=3),MarDim1+21,""),IF(AND(YEAR(MarDim1+28)=AnnéeCalendrier,MONTH(MarDim1+28)=3),MarDim1+28,""))</f>
        <v>45011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44949</v>
      </c>
      <c r="C12" s="5">
        <f>IF(DAY(JanDim1)=1,IF(AND(YEAR(JanDim1+23)=AnnéeCalendrier,MONTH(JanDim1+23)=1),JanDim1+23,""),IF(AND(YEAR(JanDim1+30)=AnnéeCalendrier,MONTH(JanDim1+30)=1),JanDim1+30,""))</f>
        <v>44950</v>
      </c>
      <c r="D12" s="5">
        <f>IF(DAY(JanDim1)=1,IF(AND(YEAR(JanDim1+24)=AnnéeCalendrier,MONTH(JanDim1+24)=1),JanDim1+24,""),IF(AND(YEAR(JanDim1+31)=AnnéeCalendrier,MONTH(JanDim1+31)=1),JanDim1+31,""))</f>
        <v>44951</v>
      </c>
      <c r="E12" s="5">
        <f>IF(DAY(JanDim1)=1,IF(AND(YEAR(JanDim1+25)=AnnéeCalendrier,MONTH(JanDim1+25)=1),JanDim1+25,""),IF(AND(YEAR(JanDim1+32)=AnnéeCalendrier,MONTH(JanDim1+32)=1),JanDim1+32,""))</f>
        <v>44952</v>
      </c>
      <c r="F12" s="5">
        <f>IF(DAY(JanDim1)=1,IF(AND(YEAR(JanDim1+26)=AnnéeCalendrier,MONTH(JanDim1+26)=1),JanDim1+26,""),IF(AND(YEAR(JanDim1+33)=AnnéeCalendrier,MONTH(JanDim1+33)=1),JanDim1+33,""))</f>
        <v>44953</v>
      </c>
      <c r="G12" s="5">
        <f>IF(DAY(JanDim1)=1,IF(AND(YEAR(JanDim1+27)=AnnéeCalendrier,MONTH(JanDim1+27)=1),JanDim1+27,""),IF(AND(YEAR(JanDim1+34)=AnnéeCalendrier,MONTH(JanDim1+34)=1),JanDim1+34,""))</f>
        <v>44954</v>
      </c>
      <c r="H12" s="5">
        <f>IF(DAY(JanDim1)=1,IF(AND(YEAR(JanDim1+28)=AnnéeCalendrier,MONTH(JanDim1+28)=1),JanDim1+28,""),IF(AND(YEAR(JanDim1+35)=AnnéeCalendrier,MONTH(JanDim1+35)=1),JanDim1+35,""))</f>
        <v>44955</v>
      </c>
      <c r="I12" s="4"/>
      <c r="J12" s="5">
        <f>IF(DAY(FévDim1)=1,IF(AND(YEAR(FévDim1+22)=AnnéeCalendrier,MONTH(FévDim1+22)=2),FévDim1+22,""),IF(AND(YEAR(FévDim1+29)=AnnéeCalendrier,MONTH(FévDim1+29)=2),FévDim1+29,""))</f>
        <v>44984</v>
      </c>
      <c r="K12" s="5">
        <f>IF(DAY(FévDim1)=1,IF(AND(YEAR(FévDim1+23)=AnnéeCalendrier,MONTH(FévDim1+23)=2),FévDim1+23,""),IF(AND(YEAR(FévDim1+30)=AnnéeCalendrier,MONTH(FévDim1+30)=2),FévDim1+30,""))</f>
        <v>44985</v>
      </c>
      <c r="L12" s="5" t="str">
        <f>IF(DAY(FévDim1)=1,IF(AND(YEAR(FévDim1+24)=AnnéeCalendrier,MONTH(FévDim1+24)=2),FévDim1+24,""),IF(AND(YEAR(FévDim1+31)=AnnéeCalendrier,MONTH(FévDim1+31)=2),FévDim1+31,""))</f>
        <v/>
      </c>
      <c r="M12" s="5" t="str">
        <f>IF(DAY(FévDim1)=1,IF(AND(YEAR(FévDim1+25)=AnnéeCalendrier,MONTH(FévDim1+25)=2),FévDim1+25,""),IF(AND(YEAR(FévDim1+32)=AnnéeCalendrier,MONTH(FévDim1+32)=2),FévDim1+32,""))</f>
        <v/>
      </c>
      <c r="N12" s="5" t="str">
        <f>IF(DAY(FévDim1)=1,IF(AND(YEAR(FévDim1+26)=AnnéeCalendrier,MONTH(FévDim1+26)=2),FévDim1+26,""),IF(AND(YEAR(FévDim1+33)=AnnéeCalendrier,MONTH(FévDim1+33)=2),FévDim1+33,""))</f>
        <v/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45012</v>
      </c>
      <c r="S12" s="5">
        <f>IF(DAY(MarDim1)=1,IF(AND(YEAR(MarDim1+23)=AnnéeCalendrier,MONTH(MarDim1+23)=3),MarDim1+23,""),IF(AND(YEAR(MarDim1+30)=AnnéeCalendrier,MONTH(MarDim1+30)=3),MarDim1+30,""))</f>
        <v>45013</v>
      </c>
      <c r="T12" s="5">
        <f>IF(DAY(MarDim1)=1,IF(AND(YEAR(MarDim1+24)=AnnéeCalendrier,MONTH(MarDim1+24)=3),MarDim1+24,""),IF(AND(YEAR(MarDim1+31)=AnnéeCalendrier,MONTH(MarDim1+31)=3),MarDim1+31,""))</f>
        <v>45014</v>
      </c>
      <c r="U12" s="5">
        <f>IF(DAY(MarDim1)=1,IF(AND(YEAR(MarDim1+25)=AnnéeCalendrier,MONTH(MarDim1+25)=3),MarDim1+25,""),IF(AND(YEAR(MarDim1+32)=AnnéeCalendrier,MONTH(MarDim1+32)=3),MarDim1+32,""))</f>
        <v>45015</v>
      </c>
      <c r="V12" s="5">
        <f>IF(DAY(MarDim1)=1,IF(AND(YEAR(MarDim1+26)=AnnéeCalendrier,MONTH(MarDim1+26)=3),MarDim1+26,""),IF(AND(YEAR(MarDim1+33)=AnnéeCalendrier,MONTH(MarDim1+33)=3),MarDim1+33,""))</f>
        <v>45016</v>
      </c>
      <c r="W12" s="5" t="str">
        <f>IF(DAY(MarDim1)=1,IF(AND(YEAR(MarDim1+27)=AnnéeCalendrier,MONTH(MarDim1+27)=3),MarDim1+27,""),IF(AND(YEAR(MarDim1+34)=AnnéeCalendrier,MONTH(MarDim1+34)=3),MarDim1+34,""))</f>
        <v/>
      </c>
      <c r="X12" s="5" t="str">
        <f>IF(DAY(MarDim1)=1,IF(AND(YEAR(MarDim1+28)=AnnéeCalendrier,MONTH(MarDim1+28)=3),MarDim1+28,""),IF(AND(YEAR(MarDim1+35)=AnnéeCalendrier,MONTH(MarDim1+35)=3),MarDim1+35,""))</f>
        <v/>
      </c>
    </row>
    <row r="13" spans="1:29" ht="36" customHeight="1" x14ac:dyDescent="0.25">
      <c r="B13" s="5">
        <f>IF(DAY(JanDim1)=1,IF(AND(YEAR(JanDim1+29)=AnnéeCalendrier,MONTH(JanDim1+29)=1),JanDim1+29,""),IF(AND(YEAR(JanDim1+36)=AnnéeCalendrier,MONTH(JanDim1+36)=1),JanDim1+36,""))</f>
        <v>44956</v>
      </c>
      <c r="C13" s="5">
        <f>IF(DAY(JanDim1)=1,IF(AND(YEAR(JanDim1+30)=AnnéeCalendrier,MONTH(JanDim1+30)=1),JanDim1+30,""),IF(AND(YEAR(JanDim1+37)=AnnéeCalendrier,MONTH(JanDim1+37)=1),JanDim1+37,""))</f>
        <v>44957</v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 t="str">
        <f>IF(DAY(MarDim1)=1,IF(AND(YEAR(MarDim1+29)=AnnéeCalendrier,MONTH(MarDim1+29)=3),MarDim1+29,""),IF(AND(YEAR(MarDim1+36)=AnnéeCalendrier,MONTH(MarDim1+36)=3),MarDim1+36,""))</f>
        <v/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35" t="s">
        <v>3</v>
      </c>
      <c r="C15" s="35"/>
      <c r="D15" s="35"/>
      <c r="E15" s="35"/>
      <c r="F15" s="35"/>
      <c r="G15" s="35"/>
      <c r="H15" s="35"/>
      <c r="J15" s="35" t="s">
        <v>13</v>
      </c>
      <c r="K15" s="35"/>
      <c r="L15" s="35"/>
      <c r="M15" s="35"/>
      <c r="N15" s="35"/>
      <c r="O15" s="35"/>
      <c r="P15" s="35"/>
      <c r="R15" s="35" t="s">
        <v>17</v>
      </c>
      <c r="S15" s="35"/>
      <c r="T15" s="35"/>
      <c r="U15" s="35"/>
      <c r="V15" s="35"/>
      <c r="W15" s="35"/>
      <c r="X15" s="35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 t="str">
        <f>IF(DAY(AvrDim1)=1,"",IF(AND(YEAR(AvrDim1+2)=AnnéeCalendrier,MONTH(AvrDim1+2)=4),AvrDim1+2,""))</f>
        <v/>
      </c>
      <c r="D17" s="5" t="str">
        <f>IF(DAY(AvrDim1)=1,"",IF(AND(YEAR(AvrDim1+3)=AnnéeCalendrier,MONTH(AvrDim1+3)=4),AvrDim1+3,""))</f>
        <v/>
      </c>
      <c r="E17" s="5" t="str">
        <f>IF(DAY(AvrDim1)=1,"",IF(AND(YEAR(AvrDim1+4)=AnnéeCalendrier,MONTH(AvrDim1+4)=4),AvrDim1+4,""))</f>
        <v/>
      </c>
      <c r="F17" s="5" t="str">
        <f>IF(DAY(AvrDim1)=1,"",IF(AND(YEAR(AvrDim1+5)=AnnéeCalendrier,MONTH(AvrDim1+5)=4),AvrDim1+5,""))</f>
        <v/>
      </c>
      <c r="G17" s="5">
        <f>IF(DAY(AvrDim1)=1,"",IF(AND(YEAR(AvrDim1+6)=AnnéeCalendrier,MONTH(AvrDim1+6)=4),AvrDim1+6,""))</f>
        <v>45017</v>
      </c>
      <c r="H17" s="7">
        <f>IF(DAY(AvrDim1)=1,IF(AND(YEAR(AvrDim1)=AnnéeCalendrier,MONTH(AvrDim1)=4),AvrDim1,""),IF(AND(YEAR(AvrDim1+7)=AnnéeCalendrier,MONTH(AvrDim1+7)=4),AvrDim1+7,""))</f>
        <v>45018</v>
      </c>
      <c r="I17" s="4"/>
      <c r="J17" s="6">
        <f>IF(DAY(MaiDim1)=1,"",IF(AND(YEAR(MaiDim1+1)=AnnéeCalendrier,MONTH(MaiDim1+1)=5),MaiDim1+1,""))</f>
        <v>45047</v>
      </c>
      <c r="K17" s="5">
        <f>IF(DAY(MaiDim1)=1,"",IF(AND(YEAR(MaiDim1+2)=AnnéeCalendrier,MONTH(MaiDim1+2)=5),MaiDim1+2,""))</f>
        <v>45048</v>
      </c>
      <c r="L17" s="5">
        <f>IF(DAY(MaiDim1)=1,"",IF(AND(YEAR(MaiDim1+3)=AnnéeCalendrier,MONTH(MaiDim1+3)=5),MaiDim1+3,""))</f>
        <v>45049</v>
      </c>
      <c r="M17" s="5">
        <f>IF(DAY(MaiDim1)=1,"",IF(AND(YEAR(MaiDim1+4)=AnnéeCalendrier,MONTH(MaiDim1+4)=5),MaiDim1+4,""))</f>
        <v>45050</v>
      </c>
      <c r="N17" s="5">
        <f>IF(DAY(MaiDim1)=1,"",IF(AND(YEAR(MaiDim1+5)=AnnéeCalendrier,MONTH(MaiDim1+5)=5),MaiDim1+5,""))</f>
        <v>45051</v>
      </c>
      <c r="O17" s="5">
        <f>IF(DAY(MaiDim1)=1,"",IF(AND(YEAR(MaiDim1+6)=AnnéeCalendrier,MONTH(MaiDim1+6)=5),MaiDim1+6,""))</f>
        <v>45052</v>
      </c>
      <c r="P17" s="7">
        <f>IF(DAY(MaiDim1)=1,IF(AND(YEAR(MaiDim1)=AnnéeCalendrier,MONTH(MaiDim1)=5),MaiDim1,""),IF(AND(YEAR(MaiDim1+7)=AnnéeCalendrier,MONTH(MaiDim1+7)=5),MaiDim1+7,""))</f>
        <v>45053</v>
      </c>
      <c r="Q17" s="4"/>
      <c r="R17" s="6" t="str">
        <f>IF(DAY(JunDim1)=1,"",IF(AND(YEAR(JunDim1+1)=AnnéeCalendrier,MONTH(JunDim1+1)=6),JunDim1+1,""))</f>
        <v/>
      </c>
      <c r="S17" s="5" t="str">
        <f>IF(DAY(JunDim1)=1,"",IF(AND(YEAR(JunDim1+2)=AnnéeCalendrier,MONTH(JunDim1+2)=6),JunDim1+2,""))</f>
        <v/>
      </c>
      <c r="T17" s="5" t="str">
        <f>IF(DAY(JunDim1)=1,"",IF(AND(YEAR(JunDim1+3)=AnnéeCalendrier,MONTH(JunDim1+3)=6),JunDim1+3,""))</f>
        <v/>
      </c>
      <c r="U17" s="5">
        <f>IF(DAY(JunDim1)=1,"",IF(AND(YEAR(JunDim1+4)=AnnéeCalendrier,MONTH(JunDim1+4)=6),JunDim1+4,""))</f>
        <v>45078</v>
      </c>
      <c r="V17" s="5">
        <f>IF(DAY(JunDim1)=1,"",IF(AND(YEAR(JunDim1+5)=AnnéeCalendrier,MONTH(JunDim1+5)=6),JunDim1+5,""))</f>
        <v>45079</v>
      </c>
      <c r="W17" s="5">
        <f>IF(DAY(JunDim1)=1,"",IF(AND(YEAR(JunDim1+6)=AnnéeCalendrier,MONTH(JunDim1+6)=6),JunDim1+6,""))</f>
        <v>45080</v>
      </c>
      <c r="X17" s="7">
        <f>IF(DAY(JunDim1)=1,IF(AND(YEAR(JunDim1)=AnnéeCalendrier,MONTH(JunDim1)=6),JunDim1,""),IF(AND(YEAR(JunDim1+7)=AnnéeCalendrier,MONTH(JunDim1+7)=6),JunDim1+7,""))</f>
        <v>45081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45019</v>
      </c>
      <c r="C18" s="5">
        <f>IF(DAY(AvrDim1)=1,IF(AND(YEAR(AvrDim1+2)=AnnéeCalendrier,MONTH(AvrDim1+2)=4),AvrDim1+2,""),IF(AND(YEAR(AvrDim1+9)=AnnéeCalendrier,MONTH(AvrDim1+9)=4),AvrDim1+9,""))</f>
        <v>45020</v>
      </c>
      <c r="D18" s="5">
        <f>IF(DAY(AvrDim1)=1,IF(AND(YEAR(AvrDim1+3)=AnnéeCalendrier,MONTH(AvrDim1+3)=4),AvrDim1+3,""),IF(AND(YEAR(AvrDim1+10)=AnnéeCalendrier,MONTH(AvrDim1+10)=4),AvrDim1+10,""))</f>
        <v>45021</v>
      </c>
      <c r="E18" s="5">
        <f>IF(DAY(AvrDim1)=1,IF(AND(YEAR(AvrDim1+4)=AnnéeCalendrier,MONTH(AvrDim1+4)=4),AvrDim1+4,""),IF(AND(YEAR(AvrDim1+11)=AnnéeCalendrier,MONTH(AvrDim1+11)=4),AvrDim1+11,""))</f>
        <v>45022</v>
      </c>
      <c r="F18" s="5">
        <f>IF(DAY(AvrDim1)=1,IF(AND(YEAR(AvrDim1+5)=AnnéeCalendrier,MONTH(AvrDim1+5)=4),AvrDim1+5,""),IF(AND(YEAR(AvrDim1+12)=AnnéeCalendrier,MONTH(AvrDim1+12)=4),AvrDim1+12,""))</f>
        <v>45023</v>
      </c>
      <c r="G18" s="5">
        <f>IF(DAY(AvrDim1)=1,IF(AND(YEAR(AvrDim1+6)=AnnéeCalendrier,MONTH(AvrDim1+6)=4),AvrDim1+6,""),IF(AND(YEAR(AvrDim1+13)=AnnéeCalendrier,MONTH(AvrDim1+13)=4),AvrDim1+13,""))</f>
        <v>45024</v>
      </c>
      <c r="H18" s="7">
        <f>IF(DAY(AvrDim1)=1,IF(AND(YEAR(AvrDim1+7)=AnnéeCalendrier,MONTH(AvrDim1+7)=4),AvrDim1+7,""),IF(AND(YEAR(AvrDim1+14)=AnnéeCalendrier,MONTH(AvrDim1+14)=4),AvrDim1+14,""))</f>
        <v>45025</v>
      </c>
      <c r="I18" s="4"/>
      <c r="J18" s="6">
        <f>IF(DAY(MaiDim1)=1,IF(AND(YEAR(MaiDim1+1)=AnnéeCalendrier,MONTH(MaiDim1+1)=5),MaiDim1+1,""),IF(AND(YEAR(MaiDim1+8)=AnnéeCalendrier,MONTH(MaiDim1+8)=5),MaiDim1+8,""))</f>
        <v>45054</v>
      </c>
      <c r="K18" s="5">
        <f>IF(DAY(MaiDim1)=1,IF(AND(YEAR(MaiDim1+2)=AnnéeCalendrier,MONTH(MaiDim1+2)=5),MaiDim1+2,""),IF(AND(YEAR(MaiDim1+9)=AnnéeCalendrier,MONTH(MaiDim1+9)=5),MaiDim1+9,""))</f>
        <v>45055</v>
      </c>
      <c r="L18" s="5">
        <f>IF(DAY(MaiDim1)=1,IF(AND(YEAR(MaiDim1+3)=AnnéeCalendrier,MONTH(MaiDim1+3)=5),MaiDim1+3,""),IF(AND(YEAR(MaiDim1+10)=AnnéeCalendrier,MONTH(MaiDim1+10)=5),MaiDim1+10,""))</f>
        <v>45056</v>
      </c>
      <c r="M18" s="5">
        <f>IF(DAY(MaiDim1)=1,IF(AND(YEAR(MaiDim1+4)=AnnéeCalendrier,MONTH(MaiDim1+4)=5),MaiDim1+4,""),IF(AND(YEAR(MaiDim1+11)=AnnéeCalendrier,MONTH(MaiDim1+11)=5),MaiDim1+11,""))</f>
        <v>45057</v>
      </c>
      <c r="N18" s="5">
        <f>IF(DAY(MaiDim1)=1,IF(AND(YEAR(MaiDim1+5)=AnnéeCalendrier,MONTH(MaiDim1+5)=5),MaiDim1+5,""),IF(AND(YEAR(MaiDim1+12)=AnnéeCalendrier,MONTH(MaiDim1+12)=5),MaiDim1+12,""))</f>
        <v>45058</v>
      </c>
      <c r="O18" s="5">
        <f>IF(DAY(MaiDim1)=1,IF(AND(YEAR(MaiDim1+6)=AnnéeCalendrier,MONTH(MaiDim1+6)=5),MaiDim1+6,""),IF(AND(YEAR(MaiDim1+13)=AnnéeCalendrier,MONTH(MaiDim1+13)=5),MaiDim1+13,""))</f>
        <v>45059</v>
      </c>
      <c r="P18" s="7">
        <f>IF(DAY(MaiDim1)=1,IF(AND(YEAR(MaiDim1+7)=AnnéeCalendrier,MONTH(MaiDim1+7)=5),MaiDim1+7,""),IF(AND(YEAR(MaiDim1+14)=AnnéeCalendrier,MONTH(MaiDim1+14)=5),MaiDim1+14,""))</f>
        <v>45060</v>
      </c>
      <c r="Q18" s="4"/>
      <c r="R18" s="6">
        <f>IF(DAY(JunDim1)=1,IF(AND(YEAR(JunDim1+1)=AnnéeCalendrier,MONTH(JunDim1+1)=6),JunDim1+1,""),IF(AND(YEAR(JunDim1+8)=AnnéeCalendrier,MONTH(JunDim1+8)=6),JunDim1+8,""))</f>
        <v>45082</v>
      </c>
      <c r="S18" s="5">
        <f>IF(DAY(JunDim1)=1,IF(AND(YEAR(JunDim1+2)=AnnéeCalendrier,MONTH(JunDim1+2)=6),JunDim1+2,""),IF(AND(YEAR(JunDim1+9)=AnnéeCalendrier,MONTH(JunDim1+9)=6),JunDim1+9,""))</f>
        <v>45083</v>
      </c>
      <c r="T18" s="5">
        <f>IF(DAY(JunDim1)=1,IF(AND(YEAR(JunDim1+3)=AnnéeCalendrier,MONTH(JunDim1+3)=6),JunDim1+3,""),IF(AND(YEAR(JunDim1+10)=AnnéeCalendrier,MONTH(JunDim1+10)=6),JunDim1+10,""))</f>
        <v>45084</v>
      </c>
      <c r="U18" s="5">
        <f>IF(DAY(JunDim1)=1,IF(AND(YEAR(JunDim1+4)=AnnéeCalendrier,MONTH(JunDim1+4)=6),JunDim1+4,""),IF(AND(YEAR(JunDim1+11)=AnnéeCalendrier,MONTH(JunDim1+11)=6),JunDim1+11,""))</f>
        <v>45085</v>
      </c>
      <c r="V18" s="5">
        <f>IF(DAY(JunDim1)=1,IF(AND(YEAR(JunDim1+5)=AnnéeCalendrier,MONTH(JunDim1+5)=6),JunDim1+5,""),IF(AND(YEAR(JunDim1+12)=AnnéeCalendrier,MONTH(JunDim1+12)=6),JunDim1+12,""))</f>
        <v>45086</v>
      </c>
      <c r="W18" s="5">
        <f>IF(DAY(JunDim1)=1,IF(AND(YEAR(JunDim1+6)=AnnéeCalendrier,MONTH(JunDim1+6)=6),JunDim1+6,""),IF(AND(YEAR(JunDim1+13)=AnnéeCalendrier,MONTH(JunDim1+13)=6),JunDim1+13,""))</f>
        <v>45087</v>
      </c>
      <c r="X18" s="7">
        <f>IF(DAY(JunDim1)=1,IF(AND(YEAR(JunDim1+7)=AnnéeCalendrier,MONTH(JunDim1+7)=6),JunDim1+7,""),IF(AND(YEAR(JunDim1+14)=AnnéeCalendrier,MONTH(JunDim1+14)=6),JunDim1+14,""))</f>
        <v>45088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45026</v>
      </c>
      <c r="C19" s="5">
        <f>IF(DAY(AvrDim1)=1,IF(AND(YEAR(AvrDim1+9)=AnnéeCalendrier,MONTH(AvrDim1+9)=4),AvrDim1+9,""),IF(AND(YEAR(AvrDim1+16)=AnnéeCalendrier,MONTH(AvrDim1+16)=4),AvrDim1+16,""))</f>
        <v>45027</v>
      </c>
      <c r="D19" s="5">
        <f>IF(DAY(AvrDim1)=1,IF(AND(YEAR(AvrDim1+10)=AnnéeCalendrier,MONTH(AvrDim1+10)=4),AvrDim1+10,""),IF(AND(YEAR(AvrDim1+17)=AnnéeCalendrier,MONTH(AvrDim1+17)=4),AvrDim1+17,""))</f>
        <v>45028</v>
      </c>
      <c r="E19" s="5">
        <f>IF(DAY(AvrDim1)=1,IF(AND(YEAR(AvrDim1+11)=AnnéeCalendrier,MONTH(AvrDim1+11)=4),AvrDim1+11,""),IF(AND(YEAR(AvrDim1+18)=AnnéeCalendrier,MONTH(AvrDim1+18)=4),AvrDim1+18,""))</f>
        <v>45029</v>
      </c>
      <c r="F19" s="5">
        <f>IF(DAY(AvrDim1)=1,IF(AND(YEAR(AvrDim1+12)=AnnéeCalendrier,MONTH(AvrDim1+12)=4),AvrDim1+12,""),IF(AND(YEAR(AvrDim1+19)=AnnéeCalendrier,MONTH(AvrDim1+19)=4),AvrDim1+19,""))</f>
        <v>45030</v>
      </c>
      <c r="G19" s="5">
        <f>IF(DAY(AvrDim1)=1,IF(AND(YEAR(AvrDim1+13)=AnnéeCalendrier,MONTH(AvrDim1+13)=4),AvrDim1+13,""),IF(AND(YEAR(AvrDim1+20)=AnnéeCalendrier,MONTH(AvrDim1+20)=4),AvrDim1+20,""))</f>
        <v>45031</v>
      </c>
      <c r="H19" s="7">
        <f>IF(DAY(AvrDim1)=1,IF(AND(YEAR(AvrDim1+14)=AnnéeCalendrier,MONTH(AvrDim1+14)=4),AvrDim1+14,""),IF(AND(YEAR(AvrDim1+21)=AnnéeCalendrier,MONTH(AvrDim1+21)=4),AvrDim1+21,""))</f>
        <v>45032</v>
      </c>
      <c r="I19" s="4"/>
      <c r="J19" s="6">
        <f>IF(DAY(MaiDim1)=1,IF(AND(YEAR(MaiDim1+8)=AnnéeCalendrier,MONTH(MaiDim1+8)=5),MaiDim1+8,""),IF(AND(YEAR(MaiDim1+15)=AnnéeCalendrier,MONTH(MaiDim1+15)=5),MaiDim1+15,""))</f>
        <v>45061</v>
      </c>
      <c r="K19" s="5">
        <f>IF(DAY(MaiDim1)=1,IF(AND(YEAR(MaiDim1+9)=AnnéeCalendrier,MONTH(MaiDim1+9)=5),MaiDim1+9,""),IF(AND(YEAR(MaiDim1+16)=AnnéeCalendrier,MONTH(MaiDim1+16)=5),MaiDim1+16,""))</f>
        <v>45062</v>
      </c>
      <c r="L19" s="5">
        <f>IF(DAY(MaiDim1)=1,IF(AND(YEAR(MaiDim1+10)=AnnéeCalendrier,MONTH(MaiDim1+10)=5),MaiDim1+10,""),IF(AND(YEAR(MaiDim1+17)=AnnéeCalendrier,MONTH(MaiDim1+17)=5),MaiDim1+17,""))</f>
        <v>45063</v>
      </c>
      <c r="M19" s="5">
        <f>IF(DAY(MaiDim1)=1,IF(AND(YEAR(MaiDim1+11)=AnnéeCalendrier,MONTH(MaiDim1+11)=5),MaiDim1+11,""),IF(AND(YEAR(MaiDim1+18)=AnnéeCalendrier,MONTH(MaiDim1+18)=5),MaiDim1+18,""))</f>
        <v>45064</v>
      </c>
      <c r="N19" s="5">
        <f>IF(DAY(MaiDim1)=1,IF(AND(YEAR(MaiDim1+12)=AnnéeCalendrier,MONTH(MaiDim1+12)=5),MaiDim1+12,""),IF(AND(YEAR(MaiDim1+19)=AnnéeCalendrier,MONTH(MaiDim1+19)=5),MaiDim1+19,""))</f>
        <v>45065</v>
      </c>
      <c r="O19" s="5">
        <f>IF(DAY(MaiDim1)=1,IF(AND(YEAR(MaiDim1+13)=AnnéeCalendrier,MONTH(MaiDim1+13)=5),MaiDim1+13,""),IF(AND(YEAR(MaiDim1+20)=AnnéeCalendrier,MONTH(MaiDim1+20)=5),MaiDim1+20,""))</f>
        <v>45066</v>
      </c>
      <c r="P19" s="7">
        <f>IF(DAY(MaiDim1)=1,IF(AND(YEAR(MaiDim1+14)=AnnéeCalendrier,MONTH(MaiDim1+14)=5),MaiDim1+14,""),IF(AND(YEAR(MaiDim1+21)=AnnéeCalendrier,MONTH(MaiDim1+21)=5),MaiDim1+21,""))</f>
        <v>45067</v>
      </c>
      <c r="Q19" s="4"/>
      <c r="R19" s="6">
        <f>IF(DAY(JunDim1)=1,IF(AND(YEAR(JunDim1+8)=AnnéeCalendrier,MONTH(JunDim1+8)=6),JunDim1+8,""),IF(AND(YEAR(JunDim1+15)=AnnéeCalendrier,MONTH(JunDim1+15)=6),JunDim1+15,""))</f>
        <v>45089</v>
      </c>
      <c r="S19" s="5">
        <f>IF(DAY(JunDim1)=1,IF(AND(YEAR(JunDim1+9)=AnnéeCalendrier,MONTH(JunDim1+9)=6),JunDim1+9,""),IF(AND(YEAR(JunDim1+16)=AnnéeCalendrier,MONTH(JunDim1+16)=6),JunDim1+16,""))</f>
        <v>45090</v>
      </c>
      <c r="T19" s="5">
        <f>IF(DAY(JunDim1)=1,IF(AND(YEAR(JunDim1+10)=AnnéeCalendrier,MONTH(JunDim1+10)=6),JunDim1+10,""),IF(AND(YEAR(JunDim1+17)=AnnéeCalendrier,MONTH(JunDim1+17)=6),JunDim1+17,""))</f>
        <v>45091</v>
      </c>
      <c r="U19" s="5">
        <f>IF(DAY(JunDim1)=1,IF(AND(YEAR(JunDim1+11)=AnnéeCalendrier,MONTH(JunDim1+11)=6),JunDim1+11,""),IF(AND(YEAR(JunDim1+18)=AnnéeCalendrier,MONTH(JunDim1+18)=6),JunDim1+18,""))</f>
        <v>45092</v>
      </c>
      <c r="V19" s="5">
        <f>IF(DAY(JunDim1)=1,IF(AND(YEAR(JunDim1+12)=AnnéeCalendrier,MONTH(JunDim1+12)=6),JunDim1+12,""),IF(AND(YEAR(JunDim1+19)=AnnéeCalendrier,MONTH(JunDim1+19)=6),JunDim1+19,""))</f>
        <v>45093</v>
      </c>
      <c r="W19" s="5">
        <f>IF(DAY(JunDim1)=1,IF(AND(YEAR(JunDim1+13)=AnnéeCalendrier,MONTH(JunDim1+13)=6),JunDim1+13,""),IF(AND(YEAR(JunDim1+20)=AnnéeCalendrier,MONTH(JunDim1+20)=6),JunDim1+20,""))</f>
        <v>45094</v>
      </c>
      <c r="X19" s="7">
        <f>IF(DAY(JunDim1)=1,IF(AND(YEAR(JunDim1+14)=AnnéeCalendrier,MONTH(JunDim1+14)=6),JunDim1+14,""),IF(AND(YEAR(JunDim1+21)=AnnéeCalendrier,MONTH(JunDim1+21)=6),JunDim1+21,""))</f>
        <v>45095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45033</v>
      </c>
      <c r="C20" s="5">
        <f>IF(DAY(AvrDim1)=1,IF(AND(YEAR(AvrDim1+16)=AnnéeCalendrier,MONTH(AvrDim1+16)=4),AvrDim1+16,""),IF(AND(YEAR(AvrDim1+23)=AnnéeCalendrier,MONTH(AvrDim1+23)=4),AvrDim1+23,""))</f>
        <v>45034</v>
      </c>
      <c r="D20" s="5">
        <f>IF(DAY(AvrDim1)=1,IF(AND(YEAR(AvrDim1+17)=AnnéeCalendrier,MONTH(AvrDim1+17)=4),AvrDim1+17,""),IF(AND(YEAR(AvrDim1+24)=AnnéeCalendrier,MONTH(AvrDim1+24)=4),AvrDim1+24,""))</f>
        <v>45035</v>
      </c>
      <c r="E20" s="5">
        <f>IF(DAY(AvrDim1)=1,IF(AND(YEAR(AvrDim1+18)=AnnéeCalendrier,MONTH(AvrDim1+18)=4),AvrDim1+18,""),IF(AND(YEAR(AvrDim1+25)=AnnéeCalendrier,MONTH(AvrDim1+25)=4),AvrDim1+25,""))</f>
        <v>45036</v>
      </c>
      <c r="F20" s="5">
        <f>IF(DAY(AvrDim1)=1,IF(AND(YEAR(AvrDim1+19)=AnnéeCalendrier,MONTH(AvrDim1+19)=4),AvrDim1+19,""),IF(AND(YEAR(AvrDim1+26)=AnnéeCalendrier,MONTH(AvrDim1+26)=4),AvrDim1+26,""))</f>
        <v>45037</v>
      </c>
      <c r="G20" s="5">
        <f>IF(DAY(AvrDim1)=1,IF(AND(YEAR(AvrDim1+20)=AnnéeCalendrier,MONTH(AvrDim1+20)=4),AvrDim1+20,""),IF(AND(YEAR(AvrDim1+27)=AnnéeCalendrier,MONTH(AvrDim1+27)=4),AvrDim1+27,""))</f>
        <v>45038</v>
      </c>
      <c r="H20" s="7">
        <f>IF(DAY(AvrDim1)=1,IF(AND(YEAR(AvrDim1+21)=AnnéeCalendrier,MONTH(AvrDim1+21)=4),AvrDim1+21,""),IF(AND(YEAR(AvrDim1+28)=AnnéeCalendrier,MONTH(AvrDim1+28)=4),AvrDim1+28,""))</f>
        <v>45039</v>
      </c>
      <c r="I20" s="4"/>
      <c r="J20" s="6">
        <f>IF(DAY(MaiDim1)=1,IF(AND(YEAR(MaiDim1+15)=AnnéeCalendrier,MONTH(MaiDim1+15)=5),MaiDim1+15,""),IF(AND(YEAR(MaiDim1+22)=AnnéeCalendrier,MONTH(MaiDim1+22)=5),MaiDim1+22,""))</f>
        <v>45068</v>
      </c>
      <c r="K20" s="5">
        <f>IF(DAY(MaiDim1)=1,IF(AND(YEAR(MaiDim1+16)=AnnéeCalendrier,MONTH(MaiDim1+16)=5),MaiDim1+16,""),IF(AND(YEAR(MaiDim1+23)=AnnéeCalendrier,MONTH(MaiDim1+23)=5),MaiDim1+23,""))</f>
        <v>45069</v>
      </c>
      <c r="L20" s="5">
        <f>IF(DAY(MaiDim1)=1,IF(AND(YEAR(MaiDim1+17)=AnnéeCalendrier,MONTH(MaiDim1+17)=5),MaiDim1+17,""),IF(AND(YEAR(MaiDim1+24)=AnnéeCalendrier,MONTH(MaiDim1+24)=5),MaiDim1+24,""))</f>
        <v>45070</v>
      </c>
      <c r="M20" s="5">
        <f>IF(DAY(MaiDim1)=1,IF(AND(YEAR(MaiDim1+18)=AnnéeCalendrier,MONTH(MaiDim1+18)=5),MaiDim1+18,""),IF(AND(YEAR(MaiDim1+25)=AnnéeCalendrier,MONTH(MaiDim1+25)=5),MaiDim1+25,""))</f>
        <v>45071</v>
      </c>
      <c r="N20" s="5">
        <f>IF(DAY(MaiDim1)=1,IF(AND(YEAR(MaiDim1+19)=AnnéeCalendrier,MONTH(MaiDim1+19)=5),MaiDim1+19,""),IF(AND(YEAR(MaiDim1+26)=AnnéeCalendrier,MONTH(MaiDim1+26)=5),MaiDim1+26,""))</f>
        <v>45072</v>
      </c>
      <c r="O20" s="5">
        <f>IF(DAY(MaiDim1)=1,IF(AND(YEAR(MaiDim1+20)=AnnéeCalendrier,MONTH(MaiDim1+20)=5),MaiDim1+20,""),IF(AND(YEAR(MaiDim1+27)=AnnéeCalendrier,MONTH(MaiDim1+27)=5),MaiDim1+27,""))</f>
        <v>45073</v>
      </c>
      <c r="P20" s="7">
        <f>IF(DAY(MaiDim1)=1,IF(AND(YEAR(MaiDim1+21)=AnnéeCalendrier,MONTH(MaiDim1+21)=5),MaiDim1+21,""),IF(AND(YEAR(MaiDim1+28)=AnnéeCalendrier,MONTH(MaiDim1+28)=5),MaiDim1+28,""))</f>
        <v>45074</v>
      </c>
      <c r="Q20" s="4"/>
      <c r="R20" s="6">
        <f>IF(DAY(JunDim1)=1,IF(AND(YEAR(JunDim1+15)=AnnéeCalendrier,MONTH(JunDim1+15)=6),JunDim1+15,""),IF(AND(YEAR(JunDim1+22)=AnnéeCalendrier,MONTH(JunDim1+22)=6),JunDim1+22,""))</f>
        <v>45096</v>
      </c>
      <c r="S20" s="5">
        <f>IF(DAY(JunDim1)=1,IF(AND(YEAR(JunDim1+16)=AnnéeCalendrier,MONTH(JunDim1+16)=6),JunDim1+16,""),IF(AND(YEAR(JunDim1+23)=AnnéeCalendrier,MONTH(JunDim1+23)=6),JunDim1+23,""))</f>
        <v>45097</v>
      </c>
      <c r="T20" s="5">
        <f>IF(DAY(JunDim1)=1,IF(AND(YEAR(JunDim1+17)=AnnéeCalendrier,MONTH(JunDim1+17)=6),JunDim1+17,""),IF(AND(YEAR(JunDim1+24)=AnnéeCalendrier,MONTH(JunDim1+24)=6),JunDim1+24,""))</f>
        <v>45098</v>
      </c>
      <c r="U20" s="5">
        <f>IF(DAY(JunDim1)=1,IF(AND(YEAR(JunDim1+18)=AnnéeCalendrier,MONTH(JunDim1+18)=6),JunDim1+18,""),IF(AND(YEAR(JunDim1+25)=AnnéeCalendrier,MONTH(JunDim1+25)=6),JunDim1+25,""))</f>
        <v>45099</v>
      </c>
      <c r="V20" s="5">
        <f>IF(DAY(JunDim1)=1,IF(AND(YEAR(JunDim1+19)=AnnéeCalendrier,MONTH(JunDim1+19)=6),JunDim1+19,""),IF(AND(YEAR(JunDim1+26)=AnnéeCalendrier,MONTH(JunDim1+26)=6),JunDim1+26,""))</f>
        <v>45100</v>
      </c>
      <c r="W20" s="5">
        <f>IF(DAY(JunDim1)=1,IF(AND(YEAR(JunDim1+20)=AnnéeCalendrier,MONTH(JunDim1+20)=6),JunDim1+20,""),IF(AND(YEAR(JunDim1+27)=AnnéeCalendrier,MONTH(JunDim1+27)=6),JunDim1+27,""))</f>
        <v>45101</v>
      </c>
      <c r="X20" s="7">
        <f>IF(DAY(JunDim1)=1,IF(AND(YEAR(JunDim1+21)=AnnéeCalendrier,MONTH(JunDim1+21)=6),JunDim1+21,""),IF(AND(YEAR(JunDim1+28)=AnnéeCalendrier,MONTH(JunDim1+28)=6),JunDim1+28,""))</f>
        <v>45102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45040</v>
      </c>
      <c r="C21" s="5">
        <f>IF(DAY(AvrDim1)=1,IF(AND(YEAR(AvrDim1+23)=AnnéeCalendrier,MONTH(AvrDim1+23)=4),AvrDim1+23,""),IF(AND(YEAR(AvrDim1+30)=AnnéeCalendrier,MONTH(AvrDim1+30)=4),AvrDim1+30,""))</f>
        <v>45041</v>
      </c>
      <c r="D21" s="5">
        <f>IF(DAY(AvrDim1)=1,IF(AND(YEAR(AvrDim1+24)=AnnéeCalendrier,MONTH(AvrDim1+24)=4),AvrDim1+24,""),IF(AND(YEAR(AvrDim1+31)=AnnéeCalendrier,MONTH(AvrDim1+31)=4),AvrDim1+31,""))</f>
        <v>45042</v>
      </c>
      <c r="E21" s="5">
        <f>IF(DAY(AvrDim1)=1,IF(AND(YEAR(AvrDim1+25)=AnnéeCalendrier,MONTH(AvrDim1+25)=4),AvrDim1+25,""),IF(AND(YEAR(AvrDim1+32)=AnnéeCalendrier,MONTH(AvrDim1+32)=4),AvrDim1+32,""))</f>
        <v>45043</v>
      </c>
      <c r="F21" s="5">
        <f>IF(DAY(AvrDim1)=1,IF(AND(YEAR(AvrDim1+26)=AnnéeCalendrier,MONTH(AvrDim1+26)=4),AvrDim1+26,""),IF(AND(YEAR(AvrDim1+33)=AnnéeCalendrier,MONTH(AvrDim1+33)=4),AvrDim1+33,""))</f>
        <v>45044</v>
      </c>
      <c r="G21" s="5">
        <f>IF(DAY(AvrDim1)=1,IF(AND(YEAR(AvrDim1+27)=AnnéeCalendrier,MONTH(AvrDim1+27)=4),AvrDim1+27,""),IF(AND(YEAR(AvrDim1+34)=AnnéeCalendrier,MONTH(AvrDim1+34)=4),AvrDim1+34,""))</f>
        <v>45045</v>
      </c>
      <c r="H21" s="7">
        <f>IF(DAY(AvrDim1)=1,IF(AND(YEAR(AvrDim1+28)=AnnéeCalendrier,MONTH(AvrDim1+28)=4),AvrDim1+28,""),IF(AND(YEAR(AvrDim1+35)=AnnéeCalendrier,MONTH(AvrDim1+35)=4),AvrDim1+35,""))</f>
        <v>45046</v>
      </c>
      <c r="I21" s="4"/>
      <c r="J21" s="6">
        <f>IF(DAY(MaiDim1)=1,IF(AND(YEAR(MaiDim1+22)=AnnéeCalendrier,MONTH(MaiDim1+22)=5),MaiDim1+22,""),IF(AND(YEAR(MaiDim1+29)=AnnéeCalendrier,MONTH(MaiDim1+29)=5),MaiDim1+29,""))</f>
        <v>45075</v>
      </c>
      <c r="K21" s="5">
        <f>IF(DAY(MaiDim1)=1,IF(AND(YEAR(MaiDim1+23)=AnnéeCalendrier,MONTH(MaiDim1+23)=5),MaiDim1+23,""),IF(AND(YEAR(MaiDim1+30)=AnnéeCalendrier,MONTH(MaiDim1+30)=5),MaiDim1+30,""))</f>
        <v>45076</v>
      </c>
      <c r="L21" s="5">
        <f>IF(DAY(MaiDim1)=1,IF(AND(YEAR(MaiDim1+24)=AnnéeCalendrier,MONTH(MaiDim1+24)=5),MaiDim1+24,""),IF(AND(YEAR(MaiDim1+31)=AnnéeCalendrier,MONTH(MaiDim1+31)=5),MaiDim1+31,""))</f>
        <v>45077</v>
      </c>
      <c r="M21" s="5" t="str">
        <f>IF(DAY(MaiDim1)=1,IF(AND(YEAR(MaiDim1+25)=AnnéeCalendrier,MONTH(MaiDim1+25)=5),MaiDim1+25,""),IF(AND(YEAR(MaiDim1+32)=AnnéeCalendrier,MONTH(MaiDim1+32)=5),MaiDim1+32,""))</f>
        <v/>
      </c>
      <c r="N21" s="5" t="str">
        <f>IF(DAY(MaiDim1)=1,IF(AND(YEAR(MaiDim1+26)=AnnéeCalendrier,MONTH(MaiDim1+26)=5),MaiDim1+26,""),IF(AND(YEAR(MaiDim1+33)=AnnéeCalendrier,MONTH(MaiDim1+33)=5),MaiDim1+33,""))</f>
        <v/>
      </c>
      <c r="O21" s="5" t="str">
        <f>IF(DAY(MaiDim1)=1,IF(AND(YEAR(MaiDim1+27)=AnnéeCalendrier,MONTH(MaiDim1+27)=5),MaiDim1+27,""),IF(AND(YEAR(MaiDim1+34)=AnnéeCalendrier,MONTH(MaiDim1+34)=5),MaiDim1+34,""))</f>
        <v/>
      </c>
      <c r="P21" s="7" t="str">
        <f>IF(DAY(MaiDim1)=1,IF(AND(YEAR(MaiDim1+28)=AnnéeCalendrier,MONTH(MaiDim1+28)=5),MaiDim1+28,""),IF(AND(YEAR(MaiDim1+35)=AnnéeCalendrier,MONTH(MaiDim1+35)=5),MaiDim1+35,""))</f>
        <v/>
      </c>
      <c r="Q21" s="4"/>
      <c r="R21" s="6">
        <f>IF(DAY(JunDim1)=1,IF(AND(YEAR(JunDim1+22)=AnnéeCalendrier,MONTH(JunDim1+22)=6),JunDim1+22,""),IF(AND(YEAR(JunDim1+29)=AnnéeCalendrier,MONTH(JunDim1+29)=6),JunDim1+29,""))</f>
        <v>45103</v>
      </c>
      <c r="S21" s="5">
        <f>IF(DAY(JunDim1)=1,IF(AND(YEAR(JunDim1+23)=AnnéeCalendrier,MONTH(JunDim1+23)=6),JunDim1+23,""),IF(AND(YEAR(JunDim1+30)=AnnéeCalendrier,MONTH(JunDim1+30)=6),JunDim1+30,""))</f>
        <v>45104</v>
      </c>
      <c r="T21" s="5">
        <f>IF(DAY(JunDim1)=1,IF(AND(YEAR(JunDim1+24)=AnnéeCalendrier,MONTH(JunDim1+24)=6),JunDim1+24,""),IF(AND(YEAR(JunDim1+31)=AnnéeCalendrier,MONTH(JunDim1+31)=6),JunDim1+31,""))</f>
        <v>45105</v>
      </c>
      <c r="U21" s="5">
        <f>IF(DAY(JunDim1)=1,IF(AND(YEAR(JunDim1+25)=AnnéeCalendrier,MONTH(JunDim1+25)=6),JunDim1+25,""),IF(AND(YEAR(JunDim1+32)=AnnéeCalendrier,MONTH(JunDim1+32)=6),JunDim1+32,""))</f>
        <v>45106</v>
      </c>
      <c r="V21" s="5">
        <f>IF(DAY(JunDim1)=1,IF(AND(YEAR(JunDim1+26)=AnnéeCalendrier,MONTH(JunDim1+26)=6),JunDim1+26,""),IF(AND(YEAR(JunDim1+33)=AnnéeCalendrier,MONTH(JunDim1+33)=6),JunDim1+33,""))</f>
        <v>45107</v>
      </c>
      <c r="W21" s="5" t="str">
        <f>IF(DAY(JunDim1)=1,IF(AND(YEAR(JunDim1+27)=AnnéeCalendrier,MONTH(JunDim1+27)=6),JunDim1+27,""),IF(AND(YEAR(JunDim1+34)=AnnéeCalendrier,MONTH(JunDim1+34)=6),JunDim1+34,""))</f>
        <v/>
      </c>
      <c r="X21" s="7" t="str">
        <f>IF(DAY(JunDim1)=1,IF(AND(YEAR(JunDim1+28)=AnnéeCalendrier,MONTH(JunDim1+28)=6),JunDim1+28,""),IF(AND(YEAR(JunDim1+35)=AnnéeCalendrier,MONTH(JunDim1+35)=6),JunDim1+35,""))</f>
        <v/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 t="str">
        <f>IF(DAY(JunDim1)=1,IF(AND(YEAR(JunDim1+29)=AnnéeCalendrier,MONTH(JunDim1+29)=6),JunDim1+29,""),IF(AND(YEAR(JunDim1+36)=AnnéeCalendrier,MONTH(JunDim1+36)=6),JunDim1+36,""))</f>
        <v/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35" t="s">
        <v>4</v>
      </c>
      <c r="C24" s="35"/>
      <c r="D24" s="35"/>
      <c r="E24" s="35"/>
      <c r="F24" s="35"/>
      <c r="G24" s="35"/>
      <c r="H24" s="35"/>
      <c r="J24" s="35" t="s">
        <v>14</v>
      </c>
      <c r="K24" s="35"/>
      <c r="L24" s="35"/>
      <c r="M24" s="35"/>
      <c r="N24" s="35"/>
      <c r="O24" s="35"/>
      <c r="P24" s="35"/>
      <c r="R24" s="35" t="s">
        <v>18</v>
      </c>
      <c r="S24" s="35"/>
      <c r="T24" s="35"/>
      <c r="U24" s="35"/>
      <c r="V24" s="35"/>
      <c r="W24" s="35"/>
      <c r="X24" s="35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 t="str">
        <f>IF(DAY(JulDim1)=1,"",IF(AND(YEAR(JulDim1+2)=AnnéeCalendrier,MONTH(JulDim1+2)=7),JulDim1+2,""))</f>
        <v/>
      </c>
      <c r="D26" s="5" t="str">
        <f>IF(DAY(JulDim1)=1,"",IF(AND(YEAR(JulDim1+3)=AnnéeCalendrier,MONTH(JulDim1+3)=7),JulDim1+3,""))</f>
        <v/>
      </c>
      <c r="E26" s="5" t="str">
        <f>IF(DAY(JulDim1)=1,"",IF(AND(YEAR(JulDim1+4)=AnnéeCalendrier,MONTH(JulDim1+4)=7),JulDim1+4,""))</f>
        <v/>
      </c>
      <c r="F26" s="5" t="str">
        <f>IF(DAY(JulDim1)=1,"",IF(AND(YEAR(JulDim1+5)=AnnéeCalendrier,MONTH(JulDim1+5)=7),JulDim1+5,""))</f>
        <v/>
      </c>
      <c r="G26" s="5">
        <f>IF(DAY(JulDim1)=1,"",IF(AND(YEAR(JulDim1+6)=AnnéeCalendrier,MONTH(JulDim1+6)=7),JulDim1+6,""))</f>
        <v>45108</v>
      </c>
      <c r="H26" s="7">
        <f>IF(DAY(JulDim1)=1,IF(AND(YEAR(JulDim1)=AnnéeCalendrier,MONTH(JulDim1)=7),JulDim1,""),IF(AND(YEAR(JulDim1+7)=AnnéeCalendrier,MONTH(JulDim1+7)=7),JulDim1+7,""))</f>
        <v>45109</v>
      </c>
      <c r="J26" s="6" t="str">
        <f>IF(DAY(AouDim1)=1,"",IF(AND(YEAR(AouDim1+1)=AnnéeCalendrier,MONTH(AouDim1+1)=8),AouDim1+1,""))</f>
        <v/>
      </c>
      <c r="K26" s="5">
        <f>IF(DAY(AouDim1)=1,"",IF(AND(YEAR(AouDim1+2)=AnnéeCalendrier,MONTH(AouDim1+2)=8),AouDim1+2,""))</f>
        <v>45139</v>
      </c>
      <c r="L26" s="5">
        <f>IF(DAY(AouDim1)=1,"",IF(AND(YEAR(AouDim1+3)=AnnéeCalendrier,MONTH(AouDim1+3)=8),AouDim1+3,""))</f>
        <v>45140</v>
      </c>
      <c r="M26" s="5">
        <f>IF(DAY(AouDim1)=1,"",IF(AND(YEAR(AouDim1+4)=AnnéeCalendrier,MONTH(AouDim1+4)=8),AouDim1+4,""))</f>
        <v>45141</v>
      </c>
      <c r="N26" s="5">
        <f>IF(DAY(AouDim1)=1,"",IF(AND(YEAR(AouDim1+5)=AnnéeCalendrier,MONTH(AouDim1+5)=8),AouDim1+5,""))</f>
        <v>45142</v>
      </c>
      <c r="O26" s="5">
        <f>IF(DAY(AouDim1)=1,"",IF(AND(YEAR(AouDim1+6)=AnnéeCalendrier,MONTH(AouDim1+6)=8),AouDim1+6,""))</f>
        <v>45143</v>
      </c>
      <c r="P26" s="7">
        <f>IF(DAY(AouDim1)=1,IF(AND(YEAR(AouDim1)=AnnéeCalendrier,MONTH(AouDim1)=8),AouDim1,""),IF(AND(YEAR(AouDim1+7)=AnnéeCalendrier,MONTH(AouDim1+7)=8),AouDim1+7,""))</f>
        <v>45144</v>
      </c>
      <c r="Q26" s="1"/>
      <c r="R26" s="6" t="str">
        <f>IF(DAY(SepDim1)=1,"",IF(AND(YEAR(SepDim1+1)=AnnéeCalendrier,MONTH(SepDim1+1)=9),SepDim1+1,""))</f>
        <v/>
      </c>
      <c r="S26" s="5" t="str">
        <f>IF(DAY(SepDim1)=1,"",IF(AND(YEAR(SepDim1+2)=AnnéeCalendrier,MONTH(SepDim1+2)=9),SepDim1+2,""))</f>
        <v/>
      </c>
      <c r="T26" s="5" t="str">
        <f>IF(DAY(SepDim1)=1,"",IF(AND(YEAR(SepDim1+3)=AnnéeCalendrier,MONTH(SepDim1+3)=9),SepDim1+3,""))</f>
        <v/>
      </c>
      <c r="U26" s="5" t="str">
        <f>IF(DAY(SepDim1)=1,"",IF(AND(YEAR(SepDim1+4)=AnnéeCalendrier,MONTH(SepDim1+4)=9),SepDim1+4,""))</f>
        <v/>
      </c>
      <c r="V26" s="5">
        <f>IF(DAY(SepDim1)=1,"",IF(AND(YEAR(SepDim1+5)=AnnéeCalendrier,MONTH(SepDim1+5)=9),SepDim1+5,""))</f>
        <v>45170</v>
      </c>
      <c r="W26" s="5">
        <f>IF(DAY(SepDim1)=1,"",IF(AND(YEAR(SepDim1+6)=AnnéeCalendrier,MONTH(SepDim1+6)=9),SepDim1+6,""))</f>
        <v>45171</v>
      </c>
      <c r="X26" s="7">
        <f>IF(DAY(SepDim1)=1,IF(AND(YEAR(SepDim1)=AnnéeCalendrier,MONTH(SepDim1)=9),SepDim1,""),IF(AND(YEAR(SepDim1+7)=AnnéeCalendrier,MONTH(SepDim1+7)=9),SepDim1+7,""))</f>
        <v>45172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45110</v>
      </c>
      <c r="C27" s="5">
        <f>IF(DAY(JulDim1)=1,IF(AND(YEAR(JulDim1+2)=AnnéeCalendrier,MONTH(JulDim1+2)=7),JulDim1+2,""),IF(AND(YEAR(JulDim1+9)=AnnéeCalendrier,MONTH(JulDim1+9)=7),JulDim1+9,""))</f>
        <v>45111</v>
      </c>
      <c r="D27" s="5">
        <f>IF(DAY(JulDim1)=1,IF(AND(YEAR(JulDim1+3)=AnnéeCalendrier,MONTH(JulDim1+3)=7),JulDim1+3,""),IF(AND(YEAR(JulDim1+10)=AnnéeCalendrier,MONTH(JulDim1+10)=7),JulDim1+10,""))</f>
        <v>45112</v>
      </c>
      <c r="E27" s="5">
        <f>IF(DAY(JulDim1)=1,IF(AND(YEAR(JulDim1+4)=AnnéeCalendrier,MONTH(JulDim1+4)=7),JulDim1+4,""),IF(AND(YEAR(JulDim1+11)=AnnéeCalendrier,MONTH(JulDim1+11)=7),JulDim1+11,""))</f>
        <v>45113</v>
      </c>
      <c r="F27" s="5">
        <f>IF(DAY(JulDim1)=1,IF(AND(YEAR(JulDim1+5)=AnnéeCalendrier,MONTH(JulDim1+5)=7),JulDim1+5,""),IF(AND(YEAR(JulDim1+12)=AnnéeCalendrier,MONTH(JulDim1+12)=7),JulDim1+12,""))</f>
        <v>45114</v>
      </c>
      <c r="G27" s="5">
        <f>IF(DAY(JulDim1)=1,IF(AND(YEAR(JulDim1+6)=AnnéeCalendrier,MONTH(JulDim1+6)=7),JulDim1+6,""),IF(AND(YEAR(JulDim1+13)=AnnéeCalendrier,MONTH(JulDim1+13)=7),JulDim1+13,""))</f>
        <v>45115</v>
      </c>
      <c r="H27" s="7">
        <f>IF(DAY(JulDim1)=1,IF(AND(YEAR(JulDim1+7)=AnnéeCalendrier,MONTH(JulDim1+7)=7),JulDim1+7,""),IF(AND(YEAR(JulDim1+14)=AnnéeCalendrier,MONTH(JulDim1+14)=7),JulDim1+14,""))</f>
        <v>45116</v>
      </c>
      <c r="J27" s="6">
        <f>IF(DAY(AouDim1)=1,IF(AND(YEAR(AouDim1+1)=AnnéeCalendrier,MONTH(AouDim1+1)=8),AouDim1+1,""),IF(AND(YEAR(AouDim1+8)=AnnéeCalendrier,MONTH(AouDim1+8)=8),AouDim1+8,""))</f>
        <v>45145</v>
      </c>
      <c r="K27" s="5">
        <f>IF(DAY(AouDim1)=1,IF(AND(YEAR(AouDim1+2)=AnnéeCalendrier,MONTH(AouDim1+2)=8),AouDim1+2,""),IF(AND(YEAR(AouDim1+9)=AnnéeCalendrier,MONTH(AouDim1+9)=8),AouDim1+9,""))</f>
        <v>45146</v>
      </c>
      <c r="L27" s="5">
        <f>IF(DAY(AouDim1)=1,IF(AND(YEAR(AouDim1+3)=AnnéeCalendrier,MONTH(AouDim1+3)=8),AouDim1+3,""),IF(AND(YEAR(AouDim1+10)=AnnéeCalendrier,MONTH(AouDim1+10)=8),AouDim1+10,""))</f>
        <v>45147</v>
      </c>
      <c r="M27" s="5">
        <f>IF(DAY(AouDim1)=1,IF(AND(YEAR(AouDim1+4)=AnnéeCalendrier,MONTH(AouDim1+4)=8),AouDim1+4,""),IF(AND(YEAR(AouDim1+11)=AnnéeCalendrier,MONTH(AouDim1+11)=8),AouDim1+11,""))</f>
        <v>45148</v>
      </c>
      <c r="N27" s="5">
        <f>IF(DAY(AouDim1)=1,IF(AND(YEAR(AouDim1+5)=AnnéeCalendrier,MONTH(AouDim1+5)=8),AouDim1+5,""),IF(AND(YEAR(AouDim1+12)=AnnéeCalendrier,MONTH(AouDim1+12)=8),AouDim1+12,""))</f>
        <v>45149</v>
      </c>
      <c r="O27" s="5">
        <f>IF(DAY(AouDim1)=1,IF(AND(YEAR(AouDim1+6)=AnnéeCalendrier,MONTH(AouDim1+6)=8),AouDim1+6,""),IF(AND(YEAR(AouDim1+13)=AnnéeCalendrier,MONTH(AouDim1+13)=8),AouDim1+13,""))</f>
        <v>45150</v>
      </c>
      <c r="P27" s="7">
        <f>IF(DAY(AouDim1)=1,IF(AND(YEAR(AouDim1+7)=AnnéeCalendrier,MONTH(AouDim1+7)=8),AouDim1+7,""),IF(AND(YEAR(AouDim1+14)=AnnéeCalendrier,MONTH(AouDim1+14)=8),AouDim1+14,""))</f>
        <v>45151</v>
      </c>
      <c r="Q27" s="1"/>
      <c r="R27" s="6">
        <f>IF(DAY(SepDim1)=1,IF(AND(YEAR(SepDim1+1)=AnnéeCalendrier,MONTH(SepDim1+1)=9),SepDim1+1,""),IF(AND(YEAR(SepDim1+8)=AnnéeCalendrier,MONTH(SepDim1+8)=9),SepDim1+8,""))</f>
        <v>45173</v>
      </c>
      <c r="S27" s="5">
        <f>IF(DAY(SepDim1)=1,IF(AND(YEAR(SepDim1+2)=AnnéeCalendrier,MONTH(SepDim1+2)=9),SepDim1+2,""),IF(AND(YEAR(SepDim1+9)=AnnéeCalendrier,MONTH(SepDim1+9)=9),SepDim1+9,""))</f>
        <v>45174</v>
      </c>
      <c r="T27" s="5">
        <f>IF(DAY(SepDim1)=1,IF(AND(YEAR(SepDim1+3)=AnnéeCalendrier,MONTH(SepDim1+3)=9),SepDim1+3,""),IF(AND(YEAR(SepDim1+10)=AnnéeCalendrier,MONTH(SepDim1+10)=9),SepDim1+10,""))</f>
        <v>45175</v>
      </c>
      <c r="U27" s="5">
        <f>IF(DAY(SepDim1)=1,IF(AND(YEAR(SepDim1+4)=AnnéeCalendrier,MONTH(SepDim1+4)=9),SepDim1+4,""),IF(AND(YEAR(SepDim1+11)=AnnéeCalendrier,MONTH(SepDim1+11)=9),SepDim1+11,""))</f>
        <v>45176</v>
      </c>
      <c r="V27" s="5">
        <f>IF(DAY(SepDim1)=1,IF(AND(YEAR(SepDim1+5)=AnnéeCalendrier,MONTH(SepDim1+5)=9),SepDim1+5,""),IF(AND(YEAR(SepDim1+12)=AnnéeCalendrier,MONTH(SepDim1+12)=9),SepDim1+12,""))</f>
        <v>45177</v>
      </c>
      <c r="W27" s="5">
        <f>IF(DAY(SepDim1)=1,IF(AND(YEAR(SepDim1+6)=AnnéeCalendrier,MONTH(SepDim1+6)=9),SepDim1+6,""),IF(AND(YEAR(SepDim1+13)=AnnéeCalendrier,MONTH(SepDim1+13)=9),SepDim1+13,""))</f>
        <v>45178</v>
      </c>
      <c r="X27" s="7">
        <f>IF(DAY(SepDim1)=1,IF(AND(YEAR(SepDim1+7)=AnnéeCalendrier,MONTH(SepDim1+7)=9),SepDim1+7,""),IF(AND(YEAR(SepDim1+14)=AnnéeCalendrier,MONTH(SepDim1+14)=9),SepDim1+14,""))</f>
        <v>45179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45117</v>
      </c>
      <c r="C28" s="5">
        <f>IF(DAY(JulDim1)=1,IF(AND(YEAR(JulDim1+9)=AnnéeCalendrier,MONTH(JulDim1+9)=7),JulDim1+9,""),IF(AND(YEAR(JulDim1+16)=AnnéeCalendrier,MONTH(JulDim1+16)=7),JulDim1+16,""))</f>
        <v>45118</v>
      </c>
      <c r="D28" s="5">
        <f>IF(DAY(JulDim1)=1,IF(AND(YEAR(JulDim1+10)=AnnéeCalendrier,MONTH(JulDim1+10)=7),JulDim1+10,""),IF(AND(YEAR(JulDim1+17)=AnnéeCalendrier,MONTH(JulDim1+17)=7),JulDim1+17,""))</f>
        <v>45119</v>
      </c>
      <c r="E28" s="5">
        <f>IF(DAY(JulDim1)=1,IF(AND(YEAR(JulDim1+11)=AnnéeCalendrier,MONTH(JulDim1+11)=7),JulDim1+11,""),IF(AND(YEAR(JulDim1+18)=AnnéeCalendrier,MONTH(JulDim1+18)=7),JulDim1+18,""))</f>
        <v>45120</v>
      </c>
      <c r="F28" s="5">
        <f>IF(DAY(JulDim1)=1,IF(AND(YEAR(JulDim1+12)=AnnéeCalendrier,MONTH(JulDim1+12)=7),JulDim1+12,""),IF(AND(YEAR(JulDim1+19)=AnnéeCalendrier,MONTH(JulDim1+19)=7),JulDim1+19,""))</f>
        <v>45121</v>
      </c>
      <c r="G28" s="5">
        <f>IF(DAY(JulDim1)=1,IF(AND(YEAR(JulDim1+13)=AnnéeCalendrier,MONTH(JulDim1+13)=7),JulDim1+13,""),IF(AND(YEAR(JulDim1+20)=AnnéeCalendrier,MONTH(JulDim1+20)=7),JulDim1+20,""))</f>
        <v>45122</v>
      </c>
      <c r="H28" s="7">
        <f>IF(DAY(JulDim1)=1,IF(AND(YEAR(JulDim1+14)=AnnéeCalendrier,MONTH(JulDim1+14)=7),JulDim1+14,""),IF(AND(YEAR(JulDim1+21)=AnnéeCalendrier,MONTH(JulDim1+21)=7),JulDim1+21,""))</f>
        <v>45123</v>
      </c>
      <c r="J28" s="6">
        <f>IF(DAY(AouDim1)=1,IF(AND(YEAR(AouDim1+8)=AnnéeCalendrier,MONTH(AouDim1+8)=8),AouDim1+8,""),IF(AND(YEAR(AouDim1+15)=AnnéeCalendrier,MONTH(AouDim1+15)=8),AouDim1+15,""))</f>
        <v>45152</v>
      </c>
      <c r="K28" s="5">
        <f>IF(DAY(AouDim1)=1,IF(AND(YEAR(AouDim1+9)=AnnéeCalendrier,MONTH(AouDim1+9)=8),AouDim1+9,""),IF(AND(YEAR(AouDim1+16)=AnnéeCalendrier,MONTH(AouDim1+16)=8),AouDim1+16,""))</f>
        <v>45153</v>
      </c>
      <c r="L28" s="5">
        <f>IF(DAY(AouDim1)=1,IF(AND(YEAR(AouDim1+10)=AnnéeCalendrier,MONTH(AouDim1+10)=8),AouDim1+10,""),IF(AND(YEAR(AouDim1+17)=AnnéeCalendrier,MONTH(AouDim1+17)=8),AouDim1+17,""))</f>
        <v>45154</v>
      </c>
      <c r="M28" s="5">
        <f>IF(DAY(AouDim1)=1,IF(AND(YEAR(AouDim1+11)=AnnéeCalendrier,MONTH(AouDim1+11)=8),AouDim1+11,""),IF(AND(YEAR(AouDim1+18)=AnnéeCalendrier,MONTH(AouDim1+18)=8),AouDim1+18,""))</f>
        <v>45155</v>
      </c>
      <c r="N28" s="5">
        <f>IF(DAY(AouDim1)=1,IF(AND(YEAR(AouDim1+12)=AnnéeCalendrier,MONTH(AouDim1+12)=8),AouDim1+12,""),IF(AND(YEAR(AouDim1+19)=AnnéeCalendrier,MONTH(AouDim1+19)=8),AouDim1+19,""))</f>
        <v>45156</v>
      </c>
      <c r="O28" s="5">
        <f>IF(DAY(AouDim1)=1,IF(AND(YEAR(AouDim1+13)=AnnéeCalendrier,MONTH(AouDim1+13)=8),AouDim1+13,""),IF(AND(YEAR(AouDim1+20)=AnnéeCalendrier,MONTH(AouDim1+20)=8),AouDim1+20,""))</f>
        <v>45157</v>
      </c>
      <c r="P28" s="7">
        <f>IF(DAY(AouDim1)=1,IF(AND(YEAR(AouDim1+14)=AnnéeCalendrier,MONTH(AouDim1+14)=8),AouDim1+14,""),IF(AND(YEAR(AouDim1+21)=AnnéeCalendrier,MONTH(AouDim1+21)=8),AouDim1+21,""))</f>
        <v>45158</v>
      </c>
      <c r="Q28" s="1"/>
      <c r="R28" s="6">
        <f>IF(DAY(SepDim1)=1,IF(AND(YEAR(SepDim1+8)=AnnéeCalendrier,MONTH(SepDim1+8)=9),SepDim1+8,""),IF(AND(YEAR(SepDim1+15)=AnnéeCalendrier,MONTH(SepDim1+15)=9),SepDim1+15,""))</f>
        <v>45180</v>
      </c>
      <c r="S28" s="5">
        <f>IF(DAY(SepDim1)=1,IF(AND(YEAR(SepDim1+9)=AnnéeCalendrier,MONTH(SepDim1+9)=9),SepDim1+9,""),IF(AND(YEAR(SepDim1+16)=AnnéeCalendrier,MONTH(SepDim1+16)=9),SepDim1+16,""))</f>
        <v>45181</v>
      </c>
      <c r="T28" s="5">
        <f>IF(DAY(SepDim1)=1,IF(AND(YEAR(SepDim1+10)=AnnéeCalendrier,MONTH(SepDim1+10)=9),SepDim1+10,""),IF(AND(YEAR(SepDim1+17)=AnnéeCalendrier,MONTH(SepDim1+17)=9),SepDim1+17,""))</f>
        <v>45182</v>
      </c>
      <c r="U28" s="5">
        <f>IF(DAY(SepDim1)=1,IF(AND(YEAR(SepDim1+11)=AnnéeCalendrier,MONTH(SepDim1+11)=9),SepDim1+11,""),IF(AND(YEAR(SepDim1+18)=AnnéeCalendrier,MONTH(SepDim1+18)=9),SepDim1+18,""))</f>
        <v>45183</v>
      </c>
      <c r="V28" s="5">
        <f>IF(DAY(SepDim1)=1,IF(AND(YEAR(SepDim1+12)=AnnéeCalendrier,MONTH(SepDim1+12)=9),SepDim1+12,""),IF(AND(YEAR(SepDim1+19)=AnnéeCalendrier,MONTH(SepDim1+19)=9),SepDim1+19,""))</f>
        <v>45184</v>
      </c>
      <c r="W28" s="5">
        <f>IF(DAY(SepDim1)=1,IF(AND(YEAR(SepDim1+13)=AnnéeCalendrier,MONTH(SepDim1+13)=9),SepDim1+13,""),IF(AND(YEAR(SepDim1+20)=AnnéeCalendrier,MONTH(SepDim1+20)=9),SepDim1+20,""))</f>
        <v>45185</v>
      </c>
      <c r="X28" s="7">
        <f>IF(DAY(SepDim1)=1,IF(AND(YEAR(SepDim1+14)=AnnéeCalendrier,MONTH(SepDim1+14)=9),SepDim1+14,""),IF(AND(YEAR(SepDim1+21)=AnnéeCalendrier,MONTH(SepDim1+21)=9),SepDim1+21,""))</f>
        <v>45186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45124</v>
      </c>
      <c r="C29" s="5">
        <f>IF(DAY(JulDim1)=1,IF(AND(YEAR(JulDim1+16)=AnnéeCalendrier,MONTH(JulDim1+16)=7),JulDim1+16,""),IF(AND(YEAR(JulDim1+23)=AnnéeCalendrier,MONTH(JulDim1+23)=7),JulDim1+23,""))</f>
        <v>45125</v>
      </c>
      <c r="D29" s="5">
        <f>IF(DAY(JulDim1)=1,IF(AND(YEAR(JulDim1+17)=AnnéeCalendrier,MONTH(JulDim1+17)=7),JulDim1+17,""),IF(AND(YEAR(JulDim1+24)=AnnéeCalendrier,MONTH(JulDim1+24)=7),JulDim1+24,""))</f>
        <v>45126</v>
      </c>
      <c r="E29" s="5">
        <f>IF(DAY(JulDim1)=1,IF(AND(YEAR(JulDim1+18)=AnnéeCalendrier,MONTH(JulDim1+18)=7),JulDim1+18,""),IF(AND(YEAR(JulDim1+25)=AnnéeCalendrier,MONTH(JulDim1+25)=7),JulDim1+25,""))</f>
        <v>45127</v>
      </c>
      <c r="F29" s="5">
        <f>IF(DAY(JulDim1)=1,IF(AND(YEAR(JulDim1+19)=AnnéeCalendrier,MONTH(JulDim1+19)=7),JulDim1+19,""),IF(AND(YEAR(JulDim1+26)=AnnéeCalendrier,MONTH(JulDim1+26)=7),JulDim1+26,""))</f>
        <v>45128</v>
      </c>
      <c r="G29" s="5">
        <f>IF(DAY(JulDim1)=1,IF(AND(YEAR(JulDim1+20)=AnnéeCalendrier,MONTH(JulDim1+20)=7),JulDim1+20,""),IF(AND(YEAR(JulDim1+27)=AnnéeCalendrier,MONTH(JulDim1+27)=7),JulDim1+27,""))</f>
        <v>45129</v>
      </c>
      <c r="H29" s="7">
        <f>IF(DAY(JulDim1)=1,IF(AND(YEAR(JulDim1+21)=AnnéeCalendrier,MONTH(JulDim1+21)=7),JulDim1+21,""),IF(AND(YEAR(JulDim1+28)=AnnéeCalendrier,MONTH(JulDim1+28)=7),JulDim1+28,""))</f>
        <v>45130</v>
      </c>
      <c r="J29" s="6">
        <f>IF(DAY(AouDim1)=1,IF(AND(YEAR(AouDim1+15)=AnnéeCalendrier,MONTH(AouDim1+15)=8),AouDim1+15,""),IF(AND(YEAR(AouDim1+22)=AnnéeCalendrier,MONTH(AouDim1+22)=8),AouDim1+22,""))</f>
        <v>45159</v>
      </c>
      <c r="K29" s="5">
        <f>IF(DAY(AouDim1)=1,IF(AND(YEAR(AouDim1+16)=AnnéeCalendrier,MONTH(AouDim1+16)=8),AouDim1+16,""),IF(AND(YEAR(AouDim1+23)=AnnéeCalendrier,MONTH(AouDim1+23)=8),AouDim1+23,""))</f>
        <v>45160</v>
      </c>
      <c r="L29" s="5">
        <f>IF(DAY(AouDim1)=1,IF(AND(YEAR(AouDim1+17)=AnnéeCalendrier,MONTH(AouDim1+17)=8),AouDim1+17,""),IF(AND(YEAR(AouDim1+24)=AnnéeCalendrier,MONTH(AouDim1+24)=8),AouDim1+24,""))</f>
        <v>45161</v>
      </c>
      <c r="M29" s="5">
        <f>IF(DAY(AouDim1)=1,IF(AND(YEAR(AouDim1+18)=AnnéeCalendrier,MONTH(AouDim1+18)=8),AouDim1+18,""),IF(AND(YEAR(AouDim1+25)=AnnéeCalendrier,MONTH(AouDim1+25)=8),AouDim1+25,""))</f>
        <v>45162</v>
      </c>
      <c r="N29" s="5">
        <f>IF(DAY(AouDim1)=1,IF(AND(YEAR(AouDim1+19)=AnnéeCalendrier,MONTH(AouDim1+19)=8),AouDim1+19,""),IF(AND(YEAR(AouDim1+26)=AnnéeCalendrier,MONTH(AouDim1+26)=8),AouDim1+26,""))</f>
        <v>45163</v>
      </c>
      <c r="O29" s="5">
        <f>IF(DAY(AouDim1)=1,IF(AND(YEAR(AouDim1+20)=AnnéeCalendrier,MONTH(AouDim1+20)=8),AouDim1+20,""),IF(AND(YEAR(AouDim1+27)=AnnéeCalendrier,MONTH(AouDim1+27)=8),AouDim1+27,""))</f>
        <v>45164</v>
      </c>
      <c r="P29" s="7">
        <f>IF(DAY(AouDim1)=1,IF(AND(YEAR(AouDim1+21)=AnnéeCalendrier,MONTH(AouDim1+21)=8),AouDim1+21,""),IF(AND(YEAR(AouDim1+28)=AnnéeCalendrier,MONTH(AouDim1+28)=8),AouDim1+28,""))</f>
        <v>45165</v>
      </c>
      <c r="Q29" s="1"/>
      <c r="R29" s="6">
        <f>IF(DAY(SepDim1)=1,IF(AND(YEAR(SepDim1+15)=AnnéeCalendrier,MONTH(SepDim1+15)=9),SepDim1+15,""),IF(AND(YEAR(SepDim1+22)=AnnéeCalendrier,MONTH(SepDim1+22)=9),SepDim1+22,""))</f>
        <v>45187</v>
      </c>
      <c r="S29" s="5">
        <f>IF(DAY(SepDim1)=1,IF(AND(YEAR(SepDim1+16)=AnnéeCalendrier,MONTH(SepDim1+16)=9),SepDim1+16,""),IF(AND(YEAR(SepDim1+23)=AnnéeCalendrier,MONTH(SepDim1+23)=9),SepDim1+23,""))</f>
        <v>45188</v>
      </c>
      <c r="T29" s="5">
        <f>IF(DAY(SepDim1)=1,IF(AND(YEAR(SepDim1+17)=AnnéeCalendrier,MONTH(SepDim1+17)=9),SepDim1+17,""),IF(AND(YEAR(SepDim1+24)=AnnéeCalendrier,MONTH(SepDim1+24)=9),SepDim1+24,""))</f>
        <v>45189</v>
      </c>
      <c r="U29" s="5">
        <f>IF(DAY(SepDim1)=1,IF(AND(YEAR(SepDim1+18)=AnnéeCalendrier,MONTH(SepDim1+18)=9),SepDim1+18,""),IF(AND(YEAR(SepDim1+25)=AnnéeCalendrier,MONTH(SepDim1+25)=9),SepDim1+25,""))</f>
        <v>45190</v>
      </c>
      <c r="V29" s="5">
        <f>IF(DAY(SepDim1)=1,IF(AND(YEAR(SepDim1+19)=AnnéeCalendrier,MONTH(SepDim1+19)=9),SepDim1+19,""),IF(AND(YEAR(SepDim1+26)=AnnéeCalendrier,MONTH(SepDim1+26)=9),SepDim1+26,""))</f>
        <v>45191</v>
      </c>
      <c r="W29" s="5">
        <f>IF(DAY(SepDim1)=1,IF(AND(YEAR(SepDim1+20)=AnnéeCalendrier,MONTH(SepDim1+20)=9),SepDim1+20,""),IF(AND(YEAR(SepDim1+27)=AnnéeCalendrier,MONTH(SepDim1+27)=9),SepDim1+27,""))</f>
        <v>45192</v>
      </c>
      <c r="X29" s="7">
        <f>IF(DAY(SepDim1)=1,IF(AND(YEAR(SepDim1+21)=AnnéeCalendrier,MONTH(SepDim1+21)=9),SepDim1+21,""),IF(AND(YEAR(SepDim1+28)=AnnéeCalendrier,MONTH(SepDim1+28)=9),SepDim1+28,""))</f>
        <v>45193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45131</v>
      </c>
      <c r="C30" s="5">
        <f>IF(DAY(JulDim1)=1,IF(AND(YEAR(JulDim1+23)=AnnéeCalendrier,MONTH(JulDim1+23)=7),JulDim1+23,""),IF(AND(YEAR(JulDim1+30)=AnnéeCalendrier,MONTH(JulDim1+30)=7),JulDim1+30,""))</f>
        <v>45132</v>
      </c>
      <c r="D30" s="5">
        <f>IF(DAY(JulDim1)=1,IF(AND(YEAR(JulDim1+24)=AnnéeCalendrier,MONTH(JulDim1+24)=7),JulDim1+24,""),IF(AND(YEAR(JulDim1+31)=AnnéeCalendrier,MONTH(JulDim1+31)=7),JulDim1+31,""))</f>
        <v>45133</v>
      </c>
      <c r="E30" s="5">
        <f>IF(DAY(JulDim1)=1,IF(AND(YEAR(JulDim1+25)=AnnéeCalendrier,MONTH(JulDim1+25)=7),JulDim1+25,""),IF(AND(YEAR(JulDim1+32)=AnnéeCalendrier,MONTH(JulDim1+32)=7),JulDim1+32,""))</f>
        <v>45134</v>
      </c>
      <c r="F30" s="5">
        <f>IF(DAY(JulDim1)=1,IF(AND(YEAR(JulDim1+26)=AnnéeCalendrier,MONTH(JulDim1+26)=7),JulDim1+26,""),IF(AND(YEAR(JulDim1+33)=AnnéeCalendrier,MONTH(JulDim1+33)=7),JulDim1+33,""))</f>
        <v>45135</v>
      </c>
      <c r="G30" s="5">
        <f>IF(DAY(JulDim1)=1,IF(AND(YEAR(JulDim1+27)=AnnéeCalendrier,MONTH(JulDim1+27)=7),JulDim1+27,""),IF(AND(YEAR(JulDim1+34)=AnnéeCalendrier,MONTH(JulDim1+34)=7),JulDim1+34,""))</f>
        <v>45136</v>
      </c>
      <c r="H30" s="7">
        <f>IF(DAY(JulDim1)=1,IF(AND(YEAR(JulDim1+28)=AnnéeCalendrier,MONTH(JulDim1+28)=7),JulDim1+28,""),IF(AND(YEAR(JulDim1+35)=AnnéeCalendrier,MONTH(JulDim1+35)=7),JulDim1+35,""))</f>
        <v>45137</v>
      </c>
      <c r="J30" s="6">
        <f>IF(DAY(AouDim1)=1,IF(AND(YEAR(AouDim1+22)=AnnéeCalendrier,MONTH(AouDim1+22)=8),AouDim1+22,""),IF(AND(YEAR(AouDim1+29)=AnnéeCalendrier,MONTH(AouDim1+29)=8),AouDim1+29,""))</f>
        <v>45166</v>
      </c>
      <c r="K30" s="5">
        <f>IF(DAY(AouDim1)=1,IF(AND(YEAR(AouDim1+23)=AnnéeCalendrier,MONTH(AouDim1+23)=8),AouDim1+23,""),IF(AND(YEAR(AouDim1+30)=AnnéeCalendrier,MONTH(AouDim1+30)=8),AouDim1+30,""))</f>
        <v>45167</v>
      </c>
      <c r="L30" s="5">
        <f>IF(DAY(AouDim1)=1,IF(AND(YEAR(AouDim1+24)=AnnéeCalendrier,MONTH(AouDim1+24)=8),AouDim1+24,""),IF(AND(YEAR(AouDim1+31)=AnnéeCalendrier,MONTH(AouDim1+31)=8),AouDim1+31,""))</f>
        <v>45168</v>
      </c>
      <c r="M30" s="5">
        <f>IF(DAY(AouDim1)=1,IF(AND(YEAR(AouDim1+25)=AnnéeCalendrier,MONTH(AouDim1+25)=8),AouDim1+25,""),IF(AND(YEAR(AouDim1+32)=AnnéeCalendrier,MONTH(AouDim1+32)=8),AouDim1+32,""))</f>
        <v>45169</v>
      </c>
      <c r="N30" s="5" t="str">
        <f>IF(DAY(AouDim1)=1,IF(AND(YEAR(AouDim1+26)=AnnéeCalendrier,MONTH(AouDim1+26)=8),AouDim1+26,""),IF(AND(YEAR(AouDim1+33)=AnnéeCalendrier,MONTH(AouDim1+33)=8),AouDim1+33,""))</f>
        <v/>
      </c>
      <c r="O30" s="5" t="str">
        <f>IF(DAY(AouDim1)=1,IF(AND(YEAR(AouDim1+27)=AnnéeCalendrier,MONTH(AouDim1+27)=8),AouDim1+27,""),IF(AND(YEAR(AouDim1+34)=AnnéeCalendrier,MONTH(AouDim1+34)=8),AouDim1+34,""))</f>
        <v/>
      </c>
      <c r="P30" s="7" t="str">
        <f>IF(DAY(AouDim1)=1,IF(AND(YEAR(AouDim1+28)=AnnéeCalendrier,MONTH(AouDim1+28)=8),AouDim1+28,""),IF(AND(YEAR(AouDim1+35)=AnnéeCalendrier,MONTH(AouDim1+35)=8),AouDim1+35,""))</f>
        <v/>
      </c>
      <c r="Q30" s="1"/>
      <c r="R30" s="6">
        <f>IF(DAY(SepDim1)=1,IF(AND(YEAR(SepDim1+22)=AnnéeCalendrier,MONTH(SepDim1+22)=9),SepDim1+22,""),IF(AND(YEAR(SepDim1+29)=AnnéeCalendrier,MONTH(SepDim1+29)=9),SepDim1+29,""))</f>
        <v>45194</v>
      </c>
      <c r="S30" s="5">
        <f>IF(DAY(SepDim1)=1,IF(AND(YEAR(SepDim1+23)=AnnéeCalendrier,MONTH(SepDim1+23)=9),SepDim1+23,""),IF(AND(YEAR(SepDim1+30)=AnnéeCalendrier,MONTH(SepDim1+30)=9),SepDim1+30,""))</f>
        <v>45195</v>
      </c>
      <c r="T30" s="5">
        <f>IF(DAY(SepDim1)=1,IF(AND(YEAR(SepDim1+24)=AnnéeCalendrier,MONTH(SepDim1+24)=9),SepDim1+24,""),IF(AND(YEAR(SepDim1+31)=AnnéeCalendrier,MONTH(SepDim1+31)=9),SepDim1+31,""))</f>
        <v>45196</v>
      </c>
      <c r="U30" s="5">
        <f>IF(DAY(SepDim1)=1,IF(AND(YEAR(SepDim1+25)=AnnéeCalendrier,MONTH(SepDim1+25)=9),SepDim1+25,""),IF(AND(YEAR(SepDim1+32)=AnnéeCalendrier,MONTH(SepDim1+32)=9),SepDim1+32,""))</f>
        <v>45197</v>
      </c>
      <c r="V30" s="5">
        <f>IF(DAY(SepDim1)=1,IF(AND(YEAR(SepDim1+26)=AnnéeCalendrier,MONTH(SepDim1+26)=9),SepDim1+26,""),IF(AND(YEAR(SepDim1+33)=AnnéeCalendrier,MONTH(SepDim1+33)=9),SepDim1+33,""))</f>
        <v>45198</v>
      </c>
      <c r="W30" s="5">
        <f>IF(DAY(SepDim1)=1,IF(AND(YEAR(SepDim1+27)=AnnéeCalendrier,MONTH(SepDim1+27)=9),SepDim1+27,""),IF(AND(YEAR(SepDim1+34)=AnnéeCalendrier,MONTH(SepDim1+34)=9),SepDim1+34,""))</f>
        <v>45199</v>
      </c>
      <c r="X30" s="7" t="str">
        <f>IF(DAY(SepDim1)=1,IF(AND(YEAR(SepDim1+28)=AnnéeCalendrier,MONTH(SepDim1+28)=9),SepDim1+28,""),IF(AND(YEAR(SepDim1+35)=AnnéeCalendrier,MONTH(SepDim1+35)=9),SepDim1+35,""))</f>
        <v/>
      </c>
    </row>
    <row r="31" spans="1:24" ht="36" customHeight="1" x14ac:dyDescent="0.25">
      <c r="B31" s="8">
        <f>IF(DAY(JulDim1)=1,IF(AND(YEAR(JulDim1+29)=AnnéeCalendrier,MONTH(JulDim1+29)=7),JulDim1+29,""),IF(AND(YEAR(JulDim1+36)=AnnéeCalendrier,MONTH(JulDim1+36)=7),JulDim1+36,""))</f>
        <v>45138</v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 t="str">
        <f>IF(DAY(AouDim1)=1,IF(AND(YEAR(AouDim1+29)=AnnéeCalendrier,MONTH(AouDim1+29)=8),AouDim1+29,""),IF(AND(YEAR(AouDim1+36)=AnnéeCalendrier,MONTH(AouDim1+36)=8),AouDim1+36,""))</f>
        <v/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35" t="s">
        <v>5</v>
      </c>
      <c r="C33" s="35"/>
      <c r="D33" s="35"/>
      <c r="E33" s="35"/>
      <c r="F33" s="35"/>
      <c r="G33" s="35"/>
      <c r="H33" s="35"/>
      <c r="J33" s="35" t="s">
        <v>15</v>
      </c>
      <c r="K33" s="35"/>
      <c r="L33" s="35"/>
      <c r="M33" s="35"/>
      <c r="N33" s="35"/>
      <c r="O33" s="35"/>
      <c r="P33" s="35"/>
      <c r="R33" s="35" t="s">
        <v>19</v>
      </c>
      <c r="S33" s="35"/>
      <c r="T33" s="35"/>
      <c r="U33" s="35"/>
      <c r="V33" s="35"/>
      <c r="W33" s="35"/>
      <c r="X33" s="35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 t="str">
        <f>IF(DAY(OctDim1)=1,"",IF(AND(YEAR(OctDim1+2)=AnnéeCalendrier,MONTH(OctDim1+2)=10),OctDim1+2,""))</f>
        <v/>
      </c>
      <c r="D35" s="5" t="str">
        <f>IF(DAY(OctDim1)=1,"",IF(AND(YEAR(OctDim1+3)=AnnéeCalendrier,MONTH(OctDim1+3)=10),OctDim1+3,""))</f>
        <v/>
      </c>
      <c r="E35" s="5" t="str">
        <f>IF(DAY(OctDim1)=1,"",IF(AND(YEAR(OctDim1+4)=AnnéeCalendrier,MONTH(OctDim1+4)=10),OctDim1+4,""))</f>
        <v/>
      </c>
      <c r="F35" s="5" t="str">
        <f>IF(DAY(OctDim1)=1,"",IF(AND(YEAR(OctDim1+5)=AnnéeCalendrier,MONTH(OctDim1+5)=10),OctDim1+5,""))</f>
        <v/>
      </c>
      <c r="G35" s="5" t="str">
        <f>IF(DAY(OctDim1)=1,"",IF(AND(YEAR(OctDim1+6)=AnnéeCalendrier,MONTH(OctDim1+6)=10),OctDim1+6,""))</f>
        <v/>
      </c>
      <c r="H35" s="7">
        <f>IF(DAY(OctDim1)=1,IF(AND(YEAR(OctDim1)=AnnéeCalendrier,MONTH(OctDim1)=10),OctDim1,""),IF(AND(YEAR(OctDim1+7)=AnnéeCalendrier,MONTH(OctDim1+7)=10),OctDim1+7,""))</f>
        <v>45200</v>
      </c>
      <c r="I35" s="4"/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>
        <f>IF(DAY(NovDim1)=1,"",IF(AND(YEAR(NovDim1+3)=AnnéeCalendrier,MONTH(NovDim1+3)=11),NovDim1+3,""))</f>
        <v>45231</v>
      </c>
      <c r="M35" s="5">
        <f>IF(DAY(NovDim1)=1,"",IF(AND(YEAR(NovDim1+4)=AnnéeCalendrier,MONTH(NovDim1+4)=11),NovDim1+4,""))</f>
        <v>45232</v>
      </c>
      <c r="N35" s="5">
        <f>IF(DAY(NovDim1)=1,"",IF(AND(YEAR(NovDim1+5)=AnnéeCalendrier,MONTH(NovDim1+5)=11),NovDim1+5,""))</f>
        <v>45233</v>
      </c>
      <c r="O35" s="5">
        <f>IF(DAY(NovDim1)=1,"",IF(AND(YEAR(NovDim1+6)=AnnéeCalendrier,MONTH(NovDim1+6)=11),NovDim1+6,""))</f>
        <v>45234</v>
      </c>
      <c r="P35" s="7">
        <f>IF(DAY(NovDim1)=1,IF(AND(YEAR(NovDim1)=AnnéeCalendrier,MONTH(NovDim1)=11),NovDim1,""),IF(AND(YEAR(NovDim1+7)=AnnéeCalendrier,MONTH(NovDim1+7)=11),NovDim1+7,""))</f>
        <v>45235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 t="str">
        <f>IF(DAY(DécDim1)=1,"",IF(AND(YEAR(DécDim1+3)=AnnéeCalendrier,MONTH(DécDim1+3)=12),DécDim1+3,""))</f>
        <v/>
      </c>
      <c r="U35" s="5" t="str">
        <f>IF(DAY(DécDim1)=1,"",IF(AND(YEAR(DécDim1+4)=AnnéeCalendrier,MONTH(DécDim1+4)=12),DécDim1+4,""))</f>
        <v/>
      </c>
      <c r="V35" s="5" t="str">
        <f>IF(DAY(DécDim1)=1,"",IF(AND(YEAR(DécDim1+5)=AnnéeCalendrier,MONTH(DécDim1+5)=12),DécDim1+5,""))</f>
        <v/>
      </c>
      <c r="W35" s="5" t="str">
        <f>IF(DAY(DécDim1)=1,"",IF(AND(YEAR(DécDim1+6)=AnnéeCalendrier,MONTH(DécDim1+6)=12),DécDim1+6,""))</f>
        <v/>
      </c>
      <c r="X35" s="7" t="str">
        <f>IF(DAY(DécDim1)=1,IF(AND(YEAR(DécDim1)=AnnéeCalendrier,MONTH(DécDim1)=12),DécDim1,""),IF(AND(YEAR(DécDim1+7)=AnnéeCalendrier,MONTH(DécDim1+7)=12),DécDim1+7,""))</f>
        <v/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45201</v>
      </c>
      <c r="C36" s="5">
        <f>IF(DAY(OctDim1)=1,IF(AND(YEAR(OctDim1+2)=AnnéeCalendrier,MONTH(OctDim1+2)=10),OctDim1+2,""),IF(AND(YEAR(OctDim1+9)=AnnéeCalendrier,MONTH(OctDim1+9)=10),OctDim1+9,""))</f>
        <v>45202</v>
      </c>
      <c r="D36" s="5">
        <f>IF(DAY(OctDim1)=1,IF(AND(YEAR(OctDim1+3)=AnnéeCalendrier,MONTH(OctDim1+3)=10),OctDim1+3,""),IF(AND(YEAR(OctDim1+10)=AnnéeCalendrier,MONTH(OctDim1+10)=10),OctDim1+10,""))</f>
        <v>45203</v>
      </c>
      <c r="E36" s="5">
        <f>IF(DAY(OctDim1)=1,IF(AND(YEAR(OctDim1+4)=AnnéeCalendrier,MONTH(OctDim1+4)=10),OctDim1+4,""),IF(AND(YEAR(OctDim1+11)=AnnéeCalendrier,MONTH(OctDim1+11)=10),OctDim1+11,""))</f>
        <v>45204</v>
      </c>
      <c r="F36" s="5">
        <f>IF(DAY(OctDim1)=1,IF(AND(YEAR(OctDim1+5)=AnnéeCalendrier,MONTH(OctDim1+5)=10),OctDim1+5,""),IF(AND(YEAR(OctDim1+12)=AnnéeCalendrier,MONTH(OctDim1+12)=10),OctDim1+12,""))</f>
        <v>45205</v>
      </c>
      <c r="G36" s="5">
        <f>IF(DAY(OctDim1)=1,IF(AND(YEAR(OctDim1+6)=AnnéeCalendrier,MONTH(OctDim1+6)=10),OctDim1+6,""),IF(AND(YEAR(OctDim1+13)=AnnéeCalendrier,MONTH(OctDim1+13)=10),OctDim1+13,""))</f>
        <v>45206</v>
      </c>
      <c r="H36" s="7">
        <f>IF(DAY(OctDim1)=1,IF(AND(YEAR(OctDim1+7)=AnnéeCalendrier,MONTH(OctDim1+7)=10),OctDim1+7,""),IF(AND(YEAR(OctDim1+14)=AnnéeCalendrier,MONTH(OctDim1+14)=10),OctDim1+14,""))</f>
        <v>45207</v>
      </c>
      <c r="I36" s="4"/>
      <c r="J36" s="6">
        <f>IF(DAY(NovDim1)=1,IF(AND(YEAR(NovDim1+1)=AnnéeCalendrier,MONTH(NovDim1+1)=11),NovDim1+1,""),IF(AND(YEAR(NovDim1+8)=AnnéeCalendrier,MONTH(NovDim1+8)=11),NovDim1+8,""))</f>
        <v>45236</v>
      </c>
      <c r="K36" s="5">
        <f>IF(DAY(NovDim1)=1,IF(AND(YEAR(NovDim1+2)=AnnéeCalendrier,MONTH(NovDim1+2)=11),NovDim1+2,""),IF(AND(YEAR(NovDim1+9)=AnnéeCalendrier,MONTH(NovDim1+9)=11),NovDim1+9,""))</f>
        <v>45237</v>
      </c>
      <c r="L36" s="5">
        <f>IF(DAY(NovDim1)=1,IF(AND(YEAR(NovDim1+3)=AnnéeCalendrier,MONTH(NovDim1+3)=11),NovDim1+3,""),IF(AND(YEAR(NovDim1+10)=AnnéeCalendrier,MONTH(NovDim1+10)=11),NovDim1+10,""))</f>
        <v>45238</v>
      </c>
      <c r="M36" s="5">
        <f>IF(DAY(NovDim1)=1,IF(AND(YEAR(NovDim1+4)=AnnéeCalendrier,MONTH(NovDim1+4)=11),NovDim1+4,""),IF(AND(YEAR(NovDim1+11)=AnnéeCalendrier,MONTH(NovDim1+11)=11),NovDim1+11,""))</f>
        <v>45239</v>
      </c>
      <c r="N36" s="5">
        <f>IF(DAY(NovDim1)=1,IF(AND(YEAR(NovDim1+5)=AnnéeCalendrier,MONTH(NovDim1+5)=11),NovDim1+5,""),IF(AND(YEAR(NovDim1+12)=AnnéeCalendrier,MONTH(NovDim1+12)=11),NovDim1+12,""))</f>
        <v>45240</v>
      </c>
      <c r="O36" s="5">
        <f>IF(DAY(NovDim1)=1,IF(AND(YEAR(NovDim1+6)=AnnéeCalendrier,MONTH(NovDim1+6)=11),NovDim1+6,""),IF(AND(YEAR(NovDim1+13)=AnnéeCalendrier,MONTH(NovDim1+13)=11),NovDim1+13,""))</f>
        <v>45241</v>
      </c>
      <c r="P36" s="7">
        <f>IF(DAY(NovDim1)=1,IF(AND(YEAR(NovDim1+7)=AnnéeCalendrier,MONTH(NovDim1+7)=11),NovDim1+7,""),IF(AND(YEAR(NovDim1+14)=AnnéeCalendrier,MONTH(NovDim1+14)=11),NovDim1+14,""))</f>
        <v>45242</v>
      </c>
      <c r="R36" s="6" t="str">
        <f>IF(DAY(DécDim1)=1,IF(AND(YEAR(DécDim1+1)=AnnéeCalendrier,MONTH(DécDim1+1)=12),DécDim1+1,""),IF(AND(YEAR(DécDim1+8)=AnnéeCalendrier,MONTH(DécDim1+8)=12),DécDim1+8,""))</f>
        <v/>
      </c>
      <c r="S36" s="5" t="str">
        <f>IF(DAY(DécDim1)=1,IF(AND(YEAR(DécDim1+2)=AnnéeCalendrier,MONTH(DécDim1+2)=12),DécDim1+2,""),IF(AND(YEAR(DécDim1+9)=AnnéeCalendrier,MONTH(DécDim1+9)=12),DécDim1+9,""))</f>
        <v/>
      </c>
      <c r="T36" s="5" t="str">
        <f>IF(DAY(DécDim1)=1,IF(AND(YEAR(DécDim1+3)=AnnéeCalendrier,MONTH(DécDim1+3)=12),DécDim1+3,""),IF(AND(YEAR(DécDim1+10)=AnnéeCalendrier,MONTH(DécDim1+10)=12),DécDim1+10,""))</f>
        <v/>
      </c>
      <c r="U36" s="5" t="str">
        <f>IF(DAY(DécDim1)=1,IF(AND(YEAR(DécDim1+4)=AnnéeCalendrier,MONTH(DécDim1+4)=12),DécDim1+4,""),IF(AND(YEAR(DécDim1+11)=AnnéeCalendrier,MONTH(DécDim1+11)=12),DécDim1+11,""))</f>
        <v/>
      </c>
      <c r="V36" s="5" t="str">
        <f>IF(DAY(DécDim1)=1,IF(AND(YEAR(DécDim1+5)=AnnéeCalendrier,MONTH(DécDim1+5)=12),DécDim1+5,""),IF(AND(YEAR(DécDim1+12)=AnnéeCalendrier,MONTH(DécDim1+12)=12),DécDim1+12,""))</f>
        <v/>
      </c>
      <c r="W36" s="5" t="str">
        <f>IF(DAY(DécDim1)=1,IF(AND(YEAR(DécDim1+6)=AnnéeCalendrier,MONTH(DécDim1+6)=12),DécDim1+6,""),IF(AND(YEAR(DécDim1+13)=AnnéeCalendrier,MONTH(DécDim1+13)=12),DécDim1+13,""))</f>
        <v/>
      </c>
      <c r="X36" s="7" t="str">
        <f>IF(DAY(DécDim1)=1,IF(AND(YEAR(DécDim1+7)=AnnéeCalendrier,MONTH(DécDim1+7)=12),DécDim1+7,""),IF(AND(YEAR(DécDim1+14)=AnnéeCalendrier,MONTH(DécDim1+14)=12),DécDim1+14,""))</f>
        <v/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45208</v>
      </c>
      <c r="C37" s="5">
        <f>IF(DAY(OctDim1)=1,IF(AND(YEAR(OctDim1+9)=AnnéeCalendrier,MONTH(OctDim1+9)=10),OctDim1+9,""),IF(AND(YEAR(OctDim1+16)=AnnéeCalendrier,MONTH(OctDim1+16)=10),OctDim1+16,""))</f>
        <v>45209</v>
      </c>
      <c r="D37" s="5">
        <f>IF(DAY(OctDim1)=1,IF(AND(YEAR(OctDim1+10)=AnnéeCalendrier,MONTH(OctDim1+10)=10),OctDim1+10,""),IF(AND(YEAR(OctDim1+17)=AnnéeCalendrier,MONTH(OctDim1+17)=10),OctDim1+17,""))</f>
        <v>45210</v>
      </c>
      <c r="E37" s="5">
        <f>IF(DAY(OctDim1)=1,IF(AND(YEAR(OctDim1+11)=AnnéeCalendrier,MONTH(OctDim1+11)=10),OctDim1+11,""),IF(AND(YEAR(OctDim1+18)=AnnéeCalendrier,MONTH(OctDim1+18)=10),OctDim1+18,""))</f>
        <v>45211</v>
      </c>
      <c r="F37" s="5">
        <f>IF(DAY(OctDim1)=1,IF(AND(YEAR(OctDim1+12)=AnnéeCalendrier,MONTH(OctDim1+12)=10),OctDim1+12,""),IF(AND(YEAR(OctDim1+19)=AnnéeCalendrier,MONTH(OctDim1+19)=10),OctDim1+19,""))</f>
        <v>45212</v>
      </c>
      <c r="G37" s="5">
        <f>IF(DAY(OctDim1)=1,IF(AND(YEAR(OctDim1+13)=AnnéeCalendrier,MONTH(OctDim1+13)=10),OctDim1+13,""),IF(AND(YEAR(OctDim1+20)=AnnéeCalendrier,MONTH(OctDim1+20)=10),OctDim1+20,""))</f>
        <v>45213</v>
      </c>
      <c r="H37" s="7">
        <f>IF(DAY(OctDim1)=1,IF(AND(YEAR(OctDim1+14)=AnnéeCalendrier,MONTH(OctDim1+14)=10),OctDim1+14,""),IF(AND(YEAR(OctDim1+21)=AnnéeCalendrier,MONTH(OctDim1+21)=10),OctDim1+21,""))</f>
        <v>45214</v>
      </c>
      <c r="I37" s="4"/>
      <c r="J37" s="6">
        <f>IF(DAY(NovDim1)=1,IF(AND(YEAR(NovDim1+8)=AnnéeCalendrier,MONTH(NovDim1+8)=11),NovDim1+8,""),IF(AND(YEAR(NovDim1+15)=AnnéeCalendrier,MONTH(NovDim1+15)=11),NovDim1+15,""))</f>
        <v>45243</v>
      </c>
      <c r="K37" s="5">
        <f>IF(DAY(NovDim1)=1,IF(AND(YEAR(NovDim1+9)=AnnéeCalendrier,MONTH(NovDim1+9)=11),NovDim1+9,""),IF(AND(YEAR(NovDim1+16)=AnnéeCalendrier,MONTH(NovDim1+16)=11),NovDim1+16,""))</f>
        <v>45244</v>
      </c>
      <c r="L37" s="5">
        <f>IF(DAY(NovDim1)=1,IF(AND(YEAR(NovDim1+10)=AnnéeCalendrier,MONTH(NovDim1+10)=11),NovDim1+10,""),IF(AND(YEAR(NovDim1+17)=AnnéeCalendrier,MONTH(NovDim1+17)=11),NovDim1+17,""))</f>
        <v>45245</v>
      </c>
      <c r="M37" s="5">
        <f>IF(DAY(NovDim1)=1,IF(AND(YEAR(NovDim1+11)=AnnéeCalendrier,MONTH(NovDim1+11)=11),NovDim1+11,""),IF(AND(YEAR(NovDim1+18)=AnnéeCalendrier,MONTH(NovDim1+18)=11),NovDim1+18,""))</f>
        <v>45246</v>
      </c>
      <c r="N37" s="5">
        <f>IF(DAY(NovDim1)=1,IF(AND(YEAR(NovDim1+12)=AnnéeCalendrier,MONTH(NovDim1+12)=11),NovDim1+12,""),IF(AND(YEAR(NovDim1+19)=AnnéeCalendrier,MONTH(NovDim1+19)=11),NovDim1+19,""))</f>
        <v>45247</v>
      </c>
      <c r="O37" s="5">
        <f>IF(DAY(NovDim1)=1,IF(AND(YEAR(NovDim1+13)=AnnéeCalendrier,MONTH(NovDim1+13)=11),NovDim1+13,""),IF(AND(YEAR(NovDim1+20)=AnnéeCalendrier,MONTH(NovDim1+20)=11),NovDim1+20,""))</f>
        <v>45248</v>
      </c>
      <c r="P37" s="7">
        <f>IF(DAY(NovDim1)=1,IF(AND(YEAR(NovDim1+14)=AnnéeCalendrier,MONTH(NovDim1+14)=11),NovDim1+14,""),IF(AND(YEAR(NovDim1+21)=AnnéeCalendrier,MONTH(NovDim1+21)=11),NovDim1+21,""))</f>
        <v>45249</v>
      </c>
      <c r="R37" s="6" t="str">
        <f>IF(DAY(DécDim1)=1,IF(AND(YEAR(DécDim1+8)=AnnéeCalendrier,MONTH(DécDim1+8)=12),DécDim1+8,""),IF(AND(YEAR(DécDim1+15)=AnnéeCalendrier,MONTH(DécDim1+15)=12),DécDim1+15,""))</f>
        <v/>
      </c>
      <c r="S37" s="5" t="str">
        <f>IF(DAY(DécDim1)=1,IF(AND(YEAR(DécDim1+9)=AnnéeCalendrier,MONTH(DécDim1+9)=12),DécDim1+9,""),IF(AND(YEAR(DécDim1+16)=AnnéeCalendrier,MONTH(DécDim1+16)=12),DécDim1+16,""))</f>
        <v/>
      </c>
      <c r="T37" s="5" t="str">
        <f>IF(DAY(DécDim1)=1,IF(AND(YEAR(DécDim1+10)=AnnéeCalendrier,MONTH(DécDim1+10)=12),DécDim1+10,""),IF(AND(YEAR(DécDim1+17)=AnnéeCalendrier,MONTH(DécDim1+17)=12),DécDim1+17,""))</f>
        <v/>
      </c>
      <c r="U37" s="5" t="str">
        <f>IF(DAY(DécDim1)=1,IF(AND(YEAR(DécDim1+11)=AnnéeCalendrier,MONTH(DécDim1+11)=12),DécDim1+11,""),IF(AND(YEAR(DécDim1+18)=AnnéeCalendrier,MONTH(DécDim1+18)=12),DécDim1+18,""))</f>
        <v/>
      </c>
      <c r="V37" s="5" t="str">
        <f>IF(DAY(DécDim1)=1,IF(AND(YEAR(DécDim1+12)=AnnéeCalendrier,MONTH(DécDim1+12)=12),DécDim1+12,""),IF(AND(YEAR(DécDim1+19)=AnnéeCalendrier,MONTH(DécDim1+19)=12),DécDim1+19,""))</f>
        <v/>
      </c>
      <c r="W37" s="5" t="str">
        <f>IF(DAY(DécDim1)=1,IF(AND(YEAR(DécDim1+13)=AnnéeCalendrier,MONTH(DécDim1+13)=12),DécDim1+13,""),IF(AND(YEAR(DécDim1+20)=AnnéeCalendrier,MONTH(DécDim1+20)=12),DécDim1+20,""))</f>
        <v/>
      </c>
      <c r="X37" s="7" t="str">
        <f>IF(DAY(DécDim1)=1,IF(AND(YEAR(DécDim1+14)=AnnéeCalendrier,MONTH(DécDim1+14)=12),DécDim1+14,""),IF(AND(YEAR(DécDim1+21)=AnnéeCalendrier,MONTH(DécDim1+21)=12),DécDim1+21,""))</f>
        <v/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45215</v>
      </c>
      <c r="C38" s="5">
        <f>IF(DAY(OctDim1)=1,IF(AND(YEAR(OctDim1+16)=AnnéeCalendrier,MONTH(OctDim1+16)=10),OctDim1+16,""),IF(AND(YEAR(OctDim1+23)=AnnéeCalendrier,MONTH(OctDim1+23)=10),OctDim1+23,""))</f>
        <v>45216</v>
      </c>
      <c r="D38" s="5">
        <f>IF(DAY(OctDim1)=1,IF(AND(YEAR(OctDim1+17)=AnnéeCalendrier,MONTH(OctDim1+17)=10),OctDim1+17,""),IF(AND(YEAR(OctDim1+24)=AnnéeCalendrier,MONTH(OctDim1+24)=10),OctDim1+24,""))</f>
        <v>45217</v>
      </c>
      <c r="E38" s="5">
        <f>IF(DAY(OctDim1)=1,IF(AND(YEAR(OctDim1+18)=AnnéeCalendrier,MONTH(OctDim1+18)=10),OctDim1+18,""),IF(AND(YEAR(OctDim1+25)=AnnéeCalendrier,MONTH(OctDim1+25)=10),OctDim1+25,""))</f>
        <v>45218</v>
      </c>
      <c r="F38" s="5">
        <f>IF(DAY(OctDim1)=1,IF(AND(YEAR(OctDim1+19)=AnnéeCalendrier,MONTH(OctDim1+19)=10),OctDim1+19,""),IF(AND(YEAR(OctDim1+26)=AnnéeCalendrier,MONTH(OctDim1+26)=10),OctDim1+26,""))</f>
        <v>45219</v>
      </c>
      <c r="G38" s="5">
        <f>IF(DAY(OctDim1)=1,IF(AND(YEAR(OctDim1+20)=AnnéeCalendrier,MONTH(OctDim1+20)=10),OctDim1+20,""),IF(AND(YEAR(OctDim1+27)=AnnéeCalendrier,MONTH(OctDim1+27)=10),OctDim1+27,""))</f>
        <v>45220</v>
      </c>
      <c r="H38" s="7">
        <f>IF(DAY(OctDim1)=1,IF(AND(YEAR(OctDim1+21)=AnnéeCalendrier,MONTH(OctDim1+21)=10),OctDim1+21,""),IF(AND(YEAR(OctDim1+28)=AnnéeCalendrier,MONTH(OctDim1+28)=10),OctDim1+28,""))</f>
        <v>45221</v>
      </c>
      <c r="I38" s="4"/>
      <c r="J38" s="6">
        <f>IF(DAY(NovDim1)=1,IF(AND(YEAR(NovDim1+15)=AnnéeCalendrier,MONTH(NovDim1+15)=11),NovDim1+15,""),IF(AND(YEAR(NovDim1+22)=AnnéeCalendrier,MONTH(NovDim1+22)=11),NovDim1+22,""))</f>
        <v>45250</v>
      </c>
      <c r="K38" s="5">
        <f>IF(DAY(NovDim1)=1,IF(AND(YEAR(NovDim1+16)=AnnéeCalendrier,MONTH(NovDim1+16)=11),NovDim1+16,""),IF(AND(YEAR(NovDim1+23)=AnnéeCalendrier,MONTH(NovDim1+23)=11),NovDim1+23,""))</f>
        <v>45251</v>
      </c>
      <c r="L38" s="5">
        <f>IF(DAY(NovDim1)=1,IF(AND(YEAR(NovDim1+17)=AnnéeCalendrier,MONTH(NovDim1+17)=11),NovDim1+17,""),IF(AND(YEAR(NovDim1+24)=AnnéeCalendrier,MONTH(NovDim1+24)=11),NovDim1+24,""))</f>
        <v>45252</v>
      </c>
      <c r="M38" s="5">
        <f>IF(DAY(NovDim1)=1,IF(AND(YEAR(NovDim1+18)=AnnéeCalendrier,MONTH(NovDim1+18)=11),NovDim1+18,""),IF(AND(YEAR(NovDim1+25)=AnnéeCalendrier,MONTH(NovDim1+25)=11),NovDim1+25,""))</f>
        <v>45253</v>
      </c>
      <c r="N38" s="5">
        <f>IF(DAY(NovDim1)=1,IF(AND(YEAR(NovDim1+19)=AnnéeCalendrier,MONTH(NovDim1+19)=11),NovDim1+19,""),IF(AND(YEAR(NovDim1+26)=AnnéeCalendrier,MONTH(NovDim1+26)=11),NovDim1+26,""))</f>
        <v>45254</v>
      </c>
      <c r="O38" s="5">
        <f>IF(DAY(NovDim1)=1,IF(AND(YEAR(NovDim1+20)=AnnéeCalendrier,MONTH(NovDim1+20)=11),NovDim1+20,""),IF(AND(YEAR(NovDim1+27)=AnnéeCalendrier,MONTH(NovDim1+27)=11),NovDim1+27,""))</f>
        <v>45255</v>
      </c>
      <c r="P38" s="7">
        <f>IF(DAY(NovDim1)=1,IF(AND(YEAR(NovDim1+21)=AnnéeCalendrier,MONTH(NovDim1+21)=11),NovDim1+21,""),IF(AND(YEAR(NovDim1+28)=AnnéeCalendrier,MONTH(NovDim1+28)=11),NovDim1+28,""))</f>
        <v>45256</v>
      </c>
      <c r="R38" s="6" t="str">
        <f>IF(DAY(DécDim1)=1,IF(AND(YEAR(DécDim1+15)=AnnéeCalendrier,MONTH(DécDim1+15)=12),DécDim1+15,""),IF(AND(YEAR(DécDim1+22)=AnnéeCalendrier,MONTH(DécDim1+22)=12),DécDim1+22,""))</f>
        <v/>
      </c>
      <c r="S38" s="5" t="str">
        <f>IF(DAY(DécDim1)=1,IF(AND(YEAR(DécDim1+16)=AnnéeCalendrier,MONTH(DécDim1+16)=12),DécDim1+16,""),IF(AND(YEAR(DécDim1+23)=AnnéeCalendrier,MONTH(DécDim1+23)=12),DécDim1+23,""))</f>
        <v/>
      </c>
      <c r="T38" s="5" t="str">
        <f>IF(DAY(DécDim1)=1,IF(AND(YEAR(DécDim1+17)=AnnéeCalendrier,MONTH(DécDim1+17)=12),DécDim1+17,""),IF(AND(YEAR(DécDim1+24)=AnnéeCalendrier,MONTH(DécDim1+24)=12),DécDim1+24,""))</f>
        <v/>
      </c>
      <c r="U38" s="5" t="str">
        <f>IF(DAY(DécDim1)=1,IF(AND(YEAR(DécDim1+18)=AnnéeCalendrier,MONTH(DécDim1+18)=12),DécDim1+18,""),IF(AND(YEAR(DécDim1+25)=AnnéeCalendrier,MONTH(DécDim1+25)=12),DécDim1+25,""))</f>
        <v/>
      </c>
      <c r="V38" s="5" t="str">
        <f>IF(DAY(DécDim1)=1,IF(AND(YEAR(DécDim1+19)=AnnéeCalendrier,MONTH(DécDim1+19)=12),DécDim1+19,""),IF(AND(YEAR(DécDim1+26)=AnnéeCalendrier,MONTH(DécDim1+26)=12),DécDim1+26,""))</f>
        <v/>
      </c>
      <c r="W38" s="5" t="str">
        <f>IF(DAY(DécDim1)=1,IF(AND(YEAR(DécDim1+20)=AnnéeCalendrier,MONTH(DécDim1+20)=12),DécDim1+20,""),IF(AND(YEAR(DécDim1+27)=AnnéeCalendrier,MONTH(DécDim1+27)=12),DécDim1+27,""))</f>
        <v/>
      </c>
      <c r="X38" s="7" t="str">
        <f>IF(DAY(DécDim1)=1,IF(AND(YEAR(DécDim1+21)=AnnéeCalendrier,MONTH(DécDim1+21)=12),DécDim1+21,""),IF(AND(YEAR(DécDim1+28)=AnnéeCalendrier,MONTH(DécDim1+28)=12),DécDim1+28,""))</f>
        <v/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45222</v>
      </c>
      <c r="C39" s="5">
        <f>IF(DAY(OctDim1)=1,IF(AND(YEAR(OctDim1+23)=AnnéeCalendrier,MONTH(OctDim1+23)=10),OctDim1+23,""),IF(AND(YEAR(OctDim1+30)=AnnéeCalendrier,MONTH(OctDim1+30)=10),OctDim1+30,""))</f>
        <v>45223</v>
      </c>
      <c r="D39" s="5">
        <f>IF(DAY(OctDim1)=1,IF(AND(YEAR(OctDim1+24)=AnnéeCalendrier,MONTH(OctDim1+24)=10),OctDim1+24,""),IF(AND(YEAR(OctDim1+31)=AnnéeCalendrier,MONTH(OctDim1+31)=10),OctDim1+31,""))</f>
        <v>45224</v>
      </c>
      <c r="E39" s="5">
        <f>IF(DAY(OctDim1)=1,IF(AND(YEAR(OctDim1+25)=AnnéeCalendrier,MONTH(OctDim1+25)=10),OctDim1+25,""),IF(AND(YEAR(OctDim1+32)=AnnéeCalendrier,MONTH(OctDim1+32)=10),OctDim1+32,""))</f>
        <v>45225</v>
      </c>
      <c r="F39" s="5">
        <f>IF(DAY(OctDim1)=1,IF(AND(YEAR(OctDim1+26)=AnnéeCalendrier,MONTH(OctDim1+26)=10),OctDim1+26,""),IF(AND(YEAR(OctDim1+33)=AnnéeCalendrier,MONTH(OctDim1+33)=10),OctDim1+33,""))</f>
        <v>45226</v>
      </c>
      <c r="G39" s="5">
        <f>IF(DAY(OctDim1)=1,IF(AND(YEAR(OctDim1+27)=AnnéeCalendrier,MONTH(OctDim1+27)=10),OctDim1+27,""),IF(AND(YEAR(OctDim1+34)=AnnéeCalendrier,MONTH(OctDim1+34)=10),OctDim1+34,""))</f>
        <v>45227</v>
      </c>
      <c r="H39" s="7">
        <f>IF(DAY(OctDim1)=1,IF(AND(YEAR(OctDim1+28)=AnnéeCalendrier,MONTH(OctDim1+28)=10),OctDim1+28,""),IF(AND(YEAR(OctDim1+35)=AnnéeCalendrier,MONTH(OctDim1+35)=10),OctDim1+35,""))</f>
        <v>45228</v>
      </c>
      <c r="I39" s="4"/>
      <c r="J39" s="6">
        <f>IF(DAY(NovDim1)=1,IF(AND(YEAR(NovDim1+22)=AnnéeCalendrier,MONTH(NovDim1+22)=11),NovDim1+22,""),IF(AND(YEAR(NovDim1+29)=AnnéeCalendrier,MONTH(NovDim1+29)=11),NovDim1+29,""))</f>
        <v>45257</v>
      </c>
      <c r="K39" s="5">
        <f>IF(DAY(NovDim1)=1,IF(AND(YEAR(NovDim1+23)=AnnéeCalendrier,MONTH(NovDim1+23)=11),NovDim1+23,""),IF(AND(YEAR(NovDim1+30)=AnnéeCalendrier,MONTH(NovDim1+30)=11),NovDim1+30,""))</f>
        <v>45258</v>
      </c>
      <c r="L39" s="5">
        <f>IF(DAY(NovDim1)=1,IF(AND(YEAR(NovDim1+24)=AnnéeCalendrier,MONTH(NovDim1+24)=11),NovDim1+24,""),IF(AND(YEAR(NovDim1+31)=AnnéeCalendrier,MONTH(NovDim1+31)=11),NovDim1+31,""))</f>
        <v>45259</v>
      </c>
      <c r="M39" s="5">
        <f>IF(DAY(NovDim1)=1,IF(AND(YEAR(NovDim1+25)=AnnéeCalendrier,MONTH(NovDim1+25)=11),NovDim1+25,""),IF(AND(YEAR(NovDim1+32)=AnnéeCalendrier,MONTH(NovDim1+32)=11),NovDim1+32,""))</f>
        <v>45260</v>
      </c>
      <c r="N39" s="5" t="str">
        <f>IF(DAY(NovDim1)=1,IF(AND(YEAR(NovDim1+26)=AnnéeCalendrier,MONTH(NovDim1+26)=11),NovDim1+26,""),IF(AND(YEAR(NovDim1+33)=AnnéeCalendrier,MONTH(NovDim1+33)=11),NovDim1+33,""))</f>
        <v/>
      </c>
      <c r="O39" s="5" t="str">
        <f>IF(DAY(NovDim1)=1,IF(AND(YEAR(NovDim1+27)=AnnéeCalendrier,MONTH(NovDim1+27)=11),NovDim1+27,""),IF(AND(YEAR(NovDim1+34)=AnnéeCalendrier,MONTH(NovDim1+34)=11),NovDim1+34,""))</f>
        <v/>
      </c>
      <c r="P39" s="7" t="str">
        <f>IF(DAY(NovDim1)=1,IF(AND(YEAR(NovDim1+28)=AnnéeCalendrier,MONTH(NovDim1+28)=11),NovDim1+28,""),IF(AND(YEAR(NovDim1+35)=AnnéeCalendrier,MONTH(NovDim1+35)=11),NovDim1+35,""))</f>
        <v/>
      </c>
      <c r="R39" s="6" t="str">
        <f>IF(DAY(DécDim1)=1,IF(AND(YEAR(DécDim1+22)=AnnéeCalendrier,MONTH(DécDim1+22)=12),DécDim1+22,""),IF(AND(YEAR(DécDim1+29)=AnnéeCalendrier,MONTH(DécDim1+29)=12),DécDim1+29,""))</f>
        <v/>
      </c>
      <c r="S39" s="5" t="str">
        <f>IF(DAY(DécDim1)=1,IF(AND(YEAR(DécDim1+23)=AnnéeCalendrier,MONTH(DécDim1+23)=12),DécDim1+23,""),IF(AND(YEAR(DécDim1+30)=AnnéeCalendrier,MONTH(DécDim1+30)=12),DécDim1+30,""))</f>
        <v/>
      </c>
      <c r="T39" s="5" t="str">
        <f>IF(DAY(DécDim1)=1,IF(AND(YEAR(DécDim1+24)=AnnéeCalendrier,MONTH(DécDim1+24)=12),DécDim1+24,""),IF(AND(YEAR(DécDim1+31)=AnnéeCalendrier,MONTH(DécDim1+31)=12),DécDim1+31,""))</f>
        <v/>
      </c>
      <c r="U39" s="5" t="str">
        <f>IF(DAY(DécDim1)=1,IF(AND(YEAR(DécDim1+25)=AnnéeCalendrier,MONTH(DécDim1+25)=12),DécDim1+25,""),IF(AND(YEAR(DécDim1+32)=AnnéeCalendrier,MONTH(DécDim1+32)=12),DécDim1+32,""))</f>
        <v/>
      </c>
      <c r="V39" s="5" t="str">
        <f>IF(DAY(DécDim1)=1,IF(AND(YEAR(DécDim1+26)=AnnéeCalendrier,MONTH(DécDim1+26)=12),DécDim1+26,""),IF(AND(YEAR(DécDim1+33)=AnnéeCalendrier,MONTH(DécDim1+33)=12),DécDim1+33,""))</f>
        <v/>
      </c>
      <c r="W39" s="5" t="str">
        <f>IF(DAY(DécDim1)=1,IF(AND(YEAR(DécDim1+27)=AnnéeCalendrier,MONTH(DécDim1+27)=12),DécDim1+27,""),IF(AND(YEAR(DécDim1+34)=AnnéeCalendrier,MONTH(DécDim1+34)=12),DécDim1+34,""))</f>
        <v/>
      </c>
      <c r="X39" s="7" t="str">
        <f>IF(DAY(DécDim1)=1,IF(AND(YEAR(DécDim1+28)=AnnéeCalendrier,MONTH(DécDim1+28)=12),DécDim1+28,""),IF(AND(YEAR(DécDim1+35)=AnnéeCalendrier,MONTH(DécDim1+35)=12),DécDim1+35,""))</f>
        <v/>
      </c>
    </row>
    <row r="40" spans="1:24" ht="36" customHeight="1" x14ac:dyDescent="0.25">
      <c r="B40" s="8">
        <f>IF(DAY(OctDim1)=1,IF(AND(YEAR(OctDim1+29)=AnnéeCalendrier,MONTH(OctDim1+29)=10),OctDim1+29,""),IF(AND(YEAR(OctDim1+36)=AnnéeCalendrier,MONTH(OctDim1+36)=10),OctDim1+36,""))</f>
        <v>45229</v>
      </c>
      <c r="C40" s="9">
        <f>IF(DAY(OctDim1)=1,IF(AND(YEAR(OctDim1+30)=AnnéeCalendrier,MONTH(OctDim1+30)=10),OctDim1+30,""),IF(AND(YEAR(OctDim1+37)=AnnéeCalendrier,MONTH(OctDim1+37)=10),OctDim1+37,""))</f>
        <v>45230</v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 t="str">
        <f>IF(DAY(DécDim1)=1,IF(AND(YEAR(DécDim1+29)=AnnéeCalendrier,MONTH(DécDim1+29)=12),DécDim1+29,""),IF(AND(YEAR(DécDim1+36)=AnnéeCalendrier,MONTH(DécDim1+36)=12),DécDim1+36,""))</f>
        <v/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24:H24"/>
    <mergeCell ref="J24:P24"/>
    <mergeCell ref="R24:X24"/>
    <mergeCell ref="B33:H33"/>
    <mergeCell ref="J33:P33"/>
    <mergeCell ref="R33:X33"/>
    <mergeCell ref="B3:F3"/>
    <mergeCell ref="B6:H6"/>
    <mergeCell ref="J6:P6"/>
    <mergeCell ref="R6:X6"/>
    <mergeCell ref="B15:H15"/>
    <mergeCell ref="J15:P15"/>
    <mergeCell ref="R15:X15"/>
  </mergeCells>
  <conditionalFormatting sqref="B8:H13">
    <cfRule type="notContainsBlanks" dxfId="95" priority="1">
      <formula>LEN(TRIM(B8))&gt;0</formula>
    </cfRule>
  </conditionalFormatting>
  <conditionalFormatting sqref="B17:H22">
    <cfRule type="notContainsBlanks" dxfId="94" priority="4">
      <formula>LEN(TRIM(B17))&gt;0</formula>
    </cfRule>
  </conditionalFormatting>
  <conditionalFormatting sqref="B26:H31">
    <cfRule type="notContainsBlanks" dxfId="93" priority="7">
      <formula>LEN(TRIM(B26))&gt;0</formula>
    </cfRule>
  </conditionalFormatting>
  <conditionalFormatting sqref="B35:H40">
    <cfRule type="notContainsBlanks" dxfId="92" priority="10">
      <formula>LEN(TRIM(B35))&gt;0</formula>
    </cfRule>
  </conditionalFormatting>
  <conditionalFormatting sqref="J8:P13">
    <cfRule type="notContainsBlanks" dxfId="91" priority="2">
      <formula>LEN(TRIM(J8))&gt;0</formula>
    </cfRule>
  </conditionalFormatting>
  <conditionalFormatting sqref="J17:P22">
    <cfRule type="notContainsBlanks" dxfId="90" priority="5">
      <formula>LEN(TRIM(J17))&gt;0</formula>
    </cfRule>
  </conditionalFormatting>
  <conditionalFormatting sqref="J26:P31">
    <cfRule type="notContainsBlanks" dxfId="89" priority="8">
      <formula>LEN(TRIM(J26))&gt;0</formula>
    </cfRule>
  </conditionalFormatting>
  <conditionalFormatting sqref="J35:P40">
    <cfRule type="notContainsBlanks" dxfId="88" priority="11">
      <formula>LEN(TRIM(J35))&gt;0</formula>
    </cfRule>
  </conditionalFormatting>
  <conditionalFormatting sqref="R8:X13">
    <cfRule type="notContainsBlanks" dxfId="87" priority="3">
      <formula>LEN(TRIM(R8))&gt;0</formula>
    </cfRule>
  </conditionalFormatting>
  <conditionalFormatting sqref="R17:X22">
    <cfRule type="notContainsBlanks" dxfId="86" priority="6">
      <formula>LEN(TRIM(R17))&gt;0</formula>
    </cfRule>
  </conditionalFormatting>
  <conditionalFormatting sqref="R26:X31">
    <cfRule type="notContainsBlanks" dxfId="85" priority="9">
      <formula>LEN(TRIM(R26))&gt;0</formula>
    </cfRule>
  </conditionalFormatting>
  <conditionalFormatting sqref="R35:X40">
    <cfRule type="notContainsBlanks" dxfId="84" priority="12">
      <formula>LEN(TRIM(R35))&gt;0</formula>
    </cfRule>
  </conditionalFormatting>
  <dataValidations count="2">
    <dataValidation type="list" allowBlank="1" showInputMessage="1" showErrorMessage="1" prompt="Sélectionnez une année" sqref="B3:F3" xr:uid="{00000000-0002-0000-06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6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wsTCalendar8">
    <pageSetUpPr autoPageBreaks="0" fitToPage="1"/>
  </sheetPr>
  <dimension ref="A1:AC40"/>
  <sheetViews>
    <sheetView showGridLines="0" showRowColHeaders="0" tabSelected="1" topLeftCell="B1" zoomScale="85" zoomScaleNormal="85" workbookViewId="0">
      <selection activeCell="B4" sqref="B4"/>
    </sheetView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4">
        <v>2025</v>
      </c>
      <c r="C3" s="34"/>
      <c r="D3" s="34"/>
      <c r="E3" s="34"/>
      <c r="F3" s="34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35" t="s">
        <v>1</v>
      </c>
      <c r="C6" s="35"/>
      <c r="D6" s="35"/>
      <c r="E6" s="35"/>
      <c r="F6" s="35"/>
      <c r="G6" s="35"/>
      <c r="H6" s="35"/>
      <c r="J6" s="35" t="s">
        <v>12</v>
      </c>
      <c r="K6" s="35"/>
      <c r="L6" s="35"/>
      <c r="M6" s="35"/>
      <c r="N6" s="35"/>
      <c r="O6" s="35"/>
      <c r="P6" s="35"/>
      <c r="R6" s="35" t="s">
        <v>16</v>
      </c>
      <c r="S6" s="35"/>
      <c r="T6" s="35"/>
      <c r="U6" s="35"/>
      <c r="V6" s="35"/>
      <c r="W6" s="35"/>
      <c r="X6" s="35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 t="str">
        <f>IF(DAY(JanDim1)=1,"",IF(AND(YEAR(JanDim1+2)=AnnéeCalendrier,MONTH(JanDim1+2)=1),JanDim1+2,""))</f>
        <v/>
      </c>
      <c r="D8" s="5">
        <f>IF(DAY(JanDim1)=1,"",IF(AND(YEAR(JanDim1+3)=AnnéeCalendrier,MONTH(JanDim1+3)=1),JanDim1+3,""))</f>
        <v>45658</v>
      </c>
      <c r="E8" s="5">
        <f>IF(DAY(JanDim1)=1,"",IF(AND(YEAR(JanDim1+4)=AnnéeCalendrier,MONTH(JanDim1+4)=1),JanDim1+4,""))</f>
        <v>45659</v>
      </c>
      <c r="F8" s="5">
        <f>IF(DAY(JanDim1)=1,"",IF(AND(YEAR(JanDim1+5)=AnnéeCalendrier,MONTH(JanDim1+5)=1),JanDim1+5,""))</f>
        <v>45660</v>
      </c>
      <c r="G8" s="5">
        <f>IF(DAY(JanDim1)=1,"",IF(AND(YEAR(JanDim1+6)=AnnéeCalendrier,MONTH(JanDim1+6)=1),JanDim1+6,""))</f>
        <v>45661</v>
      </c>
      <c r="H8" s="5">
        <f>IF(DAY(JanDim1)=1,IF(AND(YEAR(JanDim1)=AnnéeCalendrier,MONTH(JanDim1)=1),JanDim1,""),IF(AND(YEAR(JanDim1+7)=AnnéeCalendrier,MONTH(JanDim1+7)=1),JanDim1+7,""))</f>
        <v>45662</v>
      </c>
      <c r="I8" s="4"/>
      <c r="J8" s="5" t="str">
        <f>IF(DAY(FévDim1)=1,"",IF(AND(YEAR(FévDim1+1)=AnnéeCalendrier,MONTH(FévDim1+1)=2),FévDim1+1,""))</f>
        <v/>
      </c>
      <c r="K8" s="5" t="str">
        <f>IF(DAY(FévDim1)=1,"",IF(AND(YEAR(FévDim1+2)=AnnéeCalendrier,MONTH(FévDim1+2)=2),FévDim1+2,""))</f>
        <v/>
      </c>
      <c r="L8" s="5" t="str">
        <f>IF(DAY(FévDim1)=1,"",IF(AND(YEAR(FévDim1+3)=AnnéeCalendrier,MONTH(FévDim1+3)=2),FévDim1+3,""))</f>
        <v/>
      </c>
      <c r="M8" s="5" t="str">
        <f>IF(DAY(FévDim1)=1,"",IF(AND(YEAR(FévDim1+4)=AnnéeCalendrier,MONTH(FévDim1+4)=2),FévDim1+4,""))</f>
        <v/>
      </c>
      <c r="N8" s="5" t="str">
        <f>IF(DAY(FévDim1)=1,"",IF(AND(YEAR(FévDim1+5)=AnnéeCalendrier,MONTH(FévDim1+5)=2),FévDim1+5,""))</f>
        <v/>
      </c>
      <c r="O8" s="5">
        <f>IF(DAY(FévDim1)=1,"",IF(AND(YEAR(FévDim1+6)=AnnéeCalendrier,MONTH(FévDim1+6)=2),FévDim1+6,""))</f>
        <v>45689</v>
      </c>
      <c r="P8" s="5">
        <f>IF(DAY(FévDim1)=1,IF(AND(YEAR(FévDim1)=AnnéeCalendrier,MONTH(FévDim1)=2),FévDim1,""),IF(AND(YEAR(FévDim1+7)=AnnéeCalendrier,MONTH(FévDim1+7)=2),FévDim1+7,""))</f>
        <v>45690</v>
      </c>
      <c r="Q8" s="4"/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 t="str">
        <f>IF(DAY(MarDim1)=1,"",IF(AND(YEAR(MarDim1+3)=AnnéeCalendrier,MONTH(MarDim1+3)=3),MarDim1+3,""))</f>
        <v/>
      </c>
      <c r="U8" s="5" t="str">
        <f>IF(DAY(MarDim1)=1,"",IF(AND(YEAR(MarDim1+4)=AnnéeCalendrier,MONTH(MarDim1+4)=3),MarDim1+4,""))</f>
        <v/>
      </c>
      <c r="V8" s="5" t="str">
        <f>IF(DAY(MarDim1)=1,"",IF(AND(YEAR(MarDim1+5)=AnnéeCalendrier,MONTH(MarDim1+5)=3),MarDim1+5,""))</f>
        <v/>
      </c>
      <c r="W8" s="5">
        <f>IF(DAY(MarDim1)=1,"",IF(AND(YEAR(MarDim1+6)=AnnéeCalendrier,MONTH(MarDim1+6)=3),MarDim1+6,""))</f>
        <v>45717</v>
      </c>
      <c r="X8" s="5">
        <f>IF(DAY(MarDim1)=1,IF(AND(YEAR(MarDim1)=AnnéeCalendrier,MONTH(MarDim1)=3),MarDim1,""),IF(AND(YEAR(MarDim1+7)=AnnéeCalendrier,MONTH(MarDim1+7)=3),MarDim1+7,""))</f>
        <v>45718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45663</v>
      </c>
      <c r="C9" s="5">
        <f>IF(DAY(JanDim1)=1,IF(AND(YEAR(JanDim1+2)=AnnéeCalendrier,MONTH(JanDim1+2)=1),JanDim1+2,""),IF(AND(YEAR(JanDim1+9)=AnnéeCalendrier,MONTH(JanDim1+9)=1),JanDim1+9,""))</f>
        <v>45664</v>
      </c>
      <c r="D9" s="5">
        <f>IF(DAY(JanDim1)=1,IF(AND(YEAR(JanDim1+3)=AnnéeCalendrier,MONTH(JanDim1+3)=1),JanDim1+3,""),IF(AND(YEAR(JanDim1+10)=AnnéeCalendrier,MONTH(JanDim1+10)=1),JanDim1+10,""))</f>
        <v>45665</v>
      </c>
      <c r="E9" s="5">
        <f>IF(DAY(JanDim1)=1,IF(AND(YEAR(JanDim1+4)=AnnéeCalendrier,MONTH(JanDim1+4)=1),JanDim1+4,""),IF(AND(YEAR(JanDim1+11)=AnnéeCalendrier,MONTH(JanDim1+11)=1),JanDim1+11,""))</f>
        <v>45666</v>
      </c>
      <c r="F9" s="5">
        <f>IF(DAY(JanDim1)=1,IF(AND(YEAR(JanDim1+5)=AnnéeCalendrier,MONTH(JanDim1+5)=1),JanDim1+5,""),IF(AND(YEAR(JanDim1+12)=AnnéeCalendrier,MONTH(JanDim1+12)=1),JanDim1+12,""))</f>
        <v>45667</v>
      </c>
      <c r="G9" s="5">
        <f>IF(DAY(JanDim1)=1,IF(AND(YEAR(JanDim1+6)=AnnéeCalendrier,MONTH(JanDim1+6)=1),JanDim1+6,""),IF(AND(YEAR(JanDim1+13)=AnnéeCalendrier,MONTH(JanDim1+13)=1),JanDim1+13,""))</f>
        <v>45668</v>
      </c>
      <c r="H9" s="5">
        <f>IF(DAY(JanDim1)=1,IF(AND(YEAR(JanDim1+7)=AnnéeCalendrier,MONTH(JanDim1+7)=1),JanDim1+7,""),IF(AND(YEAR(JanDim1+14)=AnnéeCalendrier,MONTH(JanDim1+14)=1),JanDim1+14,""))</f>
        <v>45669</v>
      </c>
      <c r="I9" s="4"/>
      <c r="J9" s="5">
        <f>IF(DAY(FévDim1)=1,IF(AND(YEAR(FévDim1+1)=AnnéeCalendrier,MONTH(FévDim1+1)=2),FévDim1+1,""),IF(AND(YEAR(FévDim1+8)=AnnéeCalendrier,MONTH(FévDim1+8)=2),FévDim1+8,""))</f>
        <v>45691</v>
      </c>
      <c r="K9" s="5">
        <f>IF(DAY(FévDim1)=1,IF(AND(YEAR(FévDim1+2)=AnnéeCalendrier,MONTH(FévDim1+2)=2),FévDim1+2,""),IF(AND(YEAR(FévDim1+9)=AnnéeCalendrier,MONTH(FévDim1+9)=2),FévDim1+9,""))</f>
        <v>45692</v>
      </c>
      <c r="L9" s="5">
        <f>IF(DAY(FévDim1)=1,IF(AND(YEAR(FévDim1+3)=AnnéeCalendrier,MONTH(FévDim1+3)=2),FévDim1+3,""),IF(AND(YEAR(FévDim1+10)=AnnéeCalendrier,MONTH(FévDim1+10)=2),FévDim1+10,""))</f>
        <v>45693</v>
      </c>
      <c r="M9" s="5">
        <f>IF(DAY(FévDim1)=1,IF(AND(YEAR(FévDim1+4)=AnnéeCalendrier,MONTH(FévDim1+4)=2),FévDim1+4,""),IF(AND(YEAR(FévDim1+11)=AnnéeCalendrier,MONTH(FévDim1+11)=2),FévDim1+11,""))</f>
        <v>45694</v>
      </c>
      <c r="N9" s="5">
        <f>IF(DAY(FévDim1)=1,IF(AND(YEAR(FévDim1+5)=AnnéeCalendrier,MONTH(FévDim1+5)=2),FévDim1+5,""),IF(AND(YEAR(FévDim1+12)=AnnéeCalendrier,MONTH(FévDim1+12)=2),FévDim1+12,""))</f>
        <v>45695</v>
      </c>
      <c r="O9" s="5">
        <f>IF(DAY(FévDim1)=1,IF(AND(YEAR(FévDim1+6)=AnnéeCalendrier,MONTH(FévDim1+6)=2),FévDim1+6,""),IF(AND(YEAR(FévDim1+13)=AnnéeCalendrier,MONTH(FévDim1+13)=2),FévDim1+13,""))</f>
        <v>45696</v>
      </c>
      <c r="P9" s="5">
        <f>IF(DAY(FévDim1)=1,IF(AND(YEAR(FévDim1+7)=AnnéeCalendrier,MONTH(FévDim1+7)=2),FévDim1+7,""),IF(AND(YEAR(FévDim1+14)=AnnéeCalendrier,MONTH(FévDim1+14)=2),FévDim1+14,""))</f>
        <v>45697</v>
      </c>
      <c r="Q9" s="4"/>
      <c r="R9" s="5">
        <f>IF(DAY(MarDim1)=1,IF(AND(YEAR(MarDim1+1)=AnnéeCalendrier,MONTH(MarDim1+1)=3),MarDim1+1,""),IF(AND(YEAR(MarDim1+8)=AnnéeCalendrier,MONTH(MarDim1+8)=3),MarDim1+8,""))</f>
        <v>45719</v>
      </c>
      <c r="S9" s="5">
        <f>IF(DAY(MarDim1)=1,IF(AND(YEAR(MarDim1+2)=AnnéeCalendrier,MONTH(MarDim1+2)=3),MarDim1+2,""),IF(AND(YEAR(MarDim1+9)=AnnéeCalendrier,MONTH(MarDim1+9)=3),MarDim1+9,""))</f>
        <v>45720</v>
      </c>
      <c r="T9" s="5">
        <f>IF(DAY(MarDim1)=1,IF(AND(YEAR(MarDim1+3)=AnnéeCalendrier,MONTH(MarDim1+3)=3),MarDim1+3,""),IF(AND(YEAR(MarDim1+10)=AnnéeCalendrier,MONTH(MarDim1+10)=3),MarDim1+10,""))</f>
        <v>45721</v>
      </c>
      <c r="U9" s="5">
        <f>IF(DAY(MarDim1)=1,IF(AND(YEAR(MarDim1+4)=AnnéeCalendrier,MONTH(MarDim1+4)=3),MarDim1+4,""),IF(AND(YEAR(MarDim1+11)=AnnéeCalendrier,MONTH(MarDim1+11)=3),MarDim1+11,""))</f>
        <v>45722</v>
      </c>
      <c r="V9" s="5">
        <f>IF(DAY(MarDim1)=1,IF(AND(YEAR(MarDim1+5)=AnnéeCalendrier,MONTH(MarDim1+5)=3),MarDim1+5,""),IF(AND(YEAR(MarDim1+12)=AnnéeCalendrier,MONTH(MarDim1+12)=3),MarDim1+12,""))</f>
        <v>45723</v>
      </c>
      <c r="W9" s="5">
        <f>IF(DAY(MarDim1)=1,IF(AND(YEAR(MarDim1+6)=AnnéeCalendrier,MONTH(MarDim1+6)=3),MarDim1+6,""),IF(AND(YEAR(MarDim1+13)=AnnéeCalendrier,MONTH(MarDim1+13)=3),MarDim1+13,""))</f>
        <v>45724</v>
      </c>
      <c r="X9" s="5">
        <f>IF(DAY(MarDim1)=1,IF(AND(YEAR(MarDim1+7)=AnnéeCalendrier,MONTH(MarDim1+7)=3),MarDim1+7,""),IF(AND(YEAR(MarDim1+14)=AnnéeCalendrier,MONTH(MarDim1+14)=3),MarDim1+14,""))</f>
        <v>45725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45670</v>
      </c>
      <c r="C10" s="5">
        <f>IF(DAY(JanDim1)=1,IF(AND(YEAR(JanDim1+9)=AnnéeCalendrier,MONTH(JanDim1+9)=1),JanDim1+9,""),IF(AND(YEAR(JanDim1+16)=AnnéeCalendrier,MONTH(JanDim1+16)=1),JanDim1+16,""))</f>
        <v>45671</v>
      </c>
      <c r="D10" s="5">
        <f>IF(DAY(JanDim1)=1,IF(AND(YEAR(JanDim1+10)=AnnéeCalendrier,MONTH(JanDim1+10)=1),JanDim1+10,""),IF(AND(YEAR(JanDim1+17)=AnnéeCalendrier,MONTH(JanDim1+17)=1),JanDim1+17,""))</f>
        <v>45672</v>
      </c>
      <c r="E10" s="5">
        <f>IF(DAY(JanDim1)=1,IF(AND(YEAR(JanDim1+11)=AnnéeCalendrier,MONTH(JanDim1+11)=1),JanDim1+11,""),IF(AND(YEAR(JanDim1+18)=AnnéeCalendrier,MONTH(JanDim1+18)=1),JanDim1+18,""))</f>
        <v>45673</v>
      </c>
      <c r="F10" s="5">
        <f>IF(DAY(JanDim1)=1,IF(AND(YEAR(JanDim1+12)=AnnéeCalendrier,MONTH(JanDim1+12)=1),JanDim1+12,""),IF(AND(YEAR(JanDim1+19)=AnnéeCalendrier,MONTH(JanDim1+19)=1),JanDim1+19,""))</f>
        <v>45674</v>
      </c>
      <c r="G10" s="5">
        <f>IF(DAY(JanDim1)=1,IF(AND(YEAR(JanDim1+13)=AnnéeCalendrier,MONTH(JanDim1+13)=1),JanDim1+13,""),IF(AND(YEAR(JanDim1+20)=AnnéeCalendrier,MONTH(JanDim1+20)=1),JanDim1+20,""))</f>
        <v>45675</v>
      </c>
      <c r="H10" s="5">
        <f>IF(DAY(JanDim1)=1,IF(AND(YEAR(JanDim1+14)=AnnéeCalendrier,MONTH(JanDim1+14)=1),JanDim1+14,""),IF(AND(YEAR(JanDim1+21)=AnnéeCalendrier,MONTH(JanDim1+21)=1),JanDim1+21,""))</f>
        <v>45676</v>
      </c>
      <c r="I10" s="4"/>
      <c r="J10" s="5">
        <f>IF(DAY(FévDim1)=1,IF(AND(YEAR(FévDim1+8)=AnnéeCalendrier,MONTH(FévDim1+8)=2),FévDim1+8,""),IF(AND(YEAR(FévDim1+15)=AnnéeCalendrier,MONTH(FévDim1+15)=2),FévDim1+15,""))</f>
        <v>45698</v>
      </c>
      <c r="K10" s="5">
        <f>IF(DAY(FévDim1)=1,IF(AND(YEAR(FévDim1+9)=AnnéeCalendrier,MONTH(FévDim1+9)=2),FévDim1+9,""),IF(AND(YEAR(FévDim1+16)=AnnéeCalendrier,MONTH(FévDim1+16)=2),FévDim1+16,""))</f>
        <v>45699</v>
      </c>
      <c r="L10" s="5">
        <f>IF(DAY(FévDim1)=1,IF(AND(YEAR(FévDim1+10)=AnnéeCalendrier,MONTH(FévDim1+10)=2),FévDim1+10,""),IF(AND(YEAR(FévDim1+17)=AnnéeCalendrier,MONTH(FévDim1+17)=2),FévDim1+17,""))</f>
        <v>45700</v>
      </c>
      <c r="M10" s="5">
        <f>IF(DAY(FévDim1)=1,IF(AND(YEAR(FévDim1+11)=AnnéeCalendrier,MONTH(FévDim1+11)=2),FévDim1+11,""),IF(AND(YEAR(FévDim1+18)=AnnéeCalendrier,MONTH(FévDim1+18)=2),FévDim1+18,""))</f>
        <v>45701</v>
      </c>
      <c r="N10" s="5">
        <f>IF(DAY(FévDim1)=1,IF(AND(YEAR(FévDim1+12)=AnnéeCalendrier,MONTH(FévDim1+12)=2),FévDim1+12,""),IF(AND(YEAR(FévDim1+19)=AnnéeCalendrier,MONTH(FévDim1+19)=2),FévDim1+19,""))</f>
        <v>45702</v>
      </c>
      <c r="O10" s="5">
        <f>IF(DAY(FévDim1)=1,IF(AND(YEAR(FévDim1+13)=AnnéeCalendrier,MONTH(FévDim1+13)=2),FévDim1+13,""),IF(AND(YEAR(FévDim1+20)=AnnéeCalendrier,MONTH(FévDim1+20)=2),FévDim1+20,""))</f>
        <v>45703</v>
      </c>
      <c r="P10" s="5">
        <f>IF(DAY(FévDim1)=1,IF(AND(YEAR(FévDim1+14)=AnnéeCalendrier,MONTH(FévDim1+14)=2),FévDim1+14,""),IF(AND(YEAR(FévDim1+21)=AnnéeCalendrier,MONTH(FévDim1+21)=2),FévDim1+21,""))</f>
        <v>45704</v>
      </c>
      <c r="Q10" s="4"/>
      <c r="R10" s="5">
        <f>IF(DAY(MarDim1)=1,IF(AND(YEAR(MarDim1+8)=AnnéeCalendrier,MONTH(MarDim1+8)=3),MarDim1+8,""),IF(AND(YEAR(MarDim1+15)=AnnéeCalendrier,MONTH(MarDim1+15)=3),MarDim1+15,""))</f>
        <v>45726</v>
      </c>
      <c r="S10" s="5">
        <f>IF(DAY(MarDim1)=1,IF(AND(YEAR(MarDim1+9)=AnnéeCalendrier,MONTH(MarDim1+9)=3),MarDim1+9,""),IF(AND(YEAR(MarDim1+16)=AnnéeCalendrier,MONTH(MarDim1+16)=3),MarDim1+16,""))</f>
        <v>45727</v>
      </c>
      <c r="T10" s="5">
        <f>IF(DAY(MarDim1)=1,IF(AND(YEAR(MarDim1+10)=AnnéeCalendrier,MONTH(MarDim1+10)=3),MarDim1+10,""),IF(AND(YEAR(MarDim1+17)=AnnéeCalendrier,MONTH(MarDim1+17)=3),MarDim1+17,""))</f>
        <v>45728</v>
      </c>
      <c r="U10" s="5">
        <f>IF(DAY(MarDim1)=1,IF(AND(YEAR(MarDim1+11)=AnnéeCalendrier,MONTH(MarDim1+11)=3),MarDim1+11,""),IF(AND(YEAR(MarDim1+18)=AnnéeCalendrier,MONTH(MarDim1+18)=3),MarDim1+18,""))</f>
        <v>45729</v>
      </c>
      <c r="V10" s="5">
        <f>IF(DAY(MarDim1)=1,IF(AND(YEAR(MarDim1+12)=AnnéeCalendrier,MONTH(MarDim1+12)=3),MarDim1+12,""),IF(AND(YEAR(MarDim1+19)=AnnéeCalendrier,MONTH(MarDim1+19)=3),MarDim1+19,""))</f>
        <v>45730</v>
      </c>
      <c r="W10" s="5">
        <f>IF(DAY(MarDim1)=1,IF(AND(YEAR(MarDim1+13)=AnnéeCalendrier,MONTH(MarDim1+13)=3),MarDim1+13,""),IF(AND(YEAR(MarDim1+20)=AnnéeCalendrier,MONTH(MarDim1+20)=3),MarDim1+20,""))</f>
        <v>45731</v>
      </c>
      <c r="X10" s="5">
        <f>IF(DAY(MarDim1)=1,IF(AND(YEAR(MarDim1+14)=AnnéeCalendrier,MONTH(MarDim1+14)=3),MarDim1+14,""),IF(AND(YEAR(MarDim1+21)=AnnéeCalendrier,MONTH(MarDim1+21)=3),MarDim1+21,""))</f>
        <v>45732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45677</v>
      </c>
      <c r="C11" s="5">
        <f>IF(DAY(JanDim1)=1,IF(AND(YEAR(JanDim1+16)=AnnéeCalendrier,MONTH(JanDim1+16)=1),JanDim1+16,""),IF(AND(YEAR(JanDim1+23)=AnnéeCalendrier,MONTH(JanDim1+23)=1),JanDim1+23,""))</f>
        <v>45678</v>
      </c>
      <c r="D11" s="5">
        <f>IF(DAY(JanDim1)=1,IF(AND(YEAR(JanDim1+17)=AnnéeCalendrier,MONTH(JanDim1+17)=1),JanDim1+17,""),IF(AND(YEAR(JanDim1+24)=AnnéeCalendrier,MONTH(JanDim1+24)=1),JanDim1+24,""))</f>
        <v>45679</v>
      </c>
      <c r="E11" s="5">
        <f>IF(DAY(JanDim1)=1,IF(AND(YEAR(JanDim1+18)=AnnéeCalendrier,MONTH(JanDim1+18)=1),JanDim1+18,""),IF(AND(YEAR(JanDim1+25)=AnnéeCalendrier,MONTH(JanDim1+25)=1),JanDim1+25,""))</f>
        <v>45680</v>
      </c>
      <c r="F11" s="5">
        <f>IF(DAY(JanDim1)=1,IF(AND(YEAR(JanDim1+19)=AnnéeCalendrier,MONTH(JanDim1+19)=1),JanDim1+19,""),IF(AND(YEAR(JanDim1+26)=AnnéeCalendrier,MONTH(JanDim1+26)=1),JanDim1+26,""))</f>
        <v>45681</v>
      </c>
      <c r="G11" s="5">
        <f>IF(DAY(JanDim1)=1,IF(AND(YEAR(JanDim1+20)=AnnéeCalendrier,MONTH(JanDim1+20)=1),JanDim1+20,""),IF(AND(YEAR(JanDim1+27)=AnnéeCalendrier,MONTH(JanDim1+27)=1),JanDim1+27,""))</f>
        <v>45682</v>
      </c>
      <c r="H11" s="5">
        <f>IF(DAY(JanDim1)=1,IF(AND(YEAR(JanDim1+21)=AnnéeCalendrier,MONTH(JanDim1+21)=1),JanDim1+21,""),IF(AND(YEAR(JanDim1+28)=AnnéeCalendrier,MONTH(JanDim1+28)=1),JanDim1+28,""))</f>
        <v>45683</v>
      </c>
      <c r="I11" s="4"/>
      <c r="J11" s="5">
        <f>IF(DAY(FévDim1)=1,IF(AND(YEAR(FévDim1+15)=AnnéeCalendrier,MONTH(FévDim1+15)=2),FévDim1+15,""),IF(AND(YEAR(FévDim1+22)=AnnéeCalendrier,MONTH(FévDim1+22)=2),FévDim1+22,""))</f>
        <v>45705</v>
      </c>
      <c r="K11" s="5">
        <f>IF(DAY(FévDim1)=1,IF(AND(YEAR(FévDim1+16)=AnnéeCalendrier,MONTH(FévDim1+16)=2),FévDim1+16,""),IF(AND(YEAR(FévDim1+23)=AnnéeCalendrier,MONTH(FévDim1+23)=2),FévDim1+23,""))</f>
        <v>45706</v>
      </c>
      <c r="L11" s="5">
        <f>IF(DAY(FévDim1)=1,IF(AND(YEAR(FévDim1+17)=AnnéeCalendrier,MONTH(FévDim1+17)=2),FévDim1+17,""),IF(AND(YEAR(FévDim1+24)=AnnéeCalendrier,MONTH(FévDim1+24)=2),FévDim1+24,""))</f>
        <v>45707</v>
      </c>
      <c r="M11" s="5">
        <f>IF(DAY(FévDim1)=1,IF(AND(YEAR(FévDim1+18)=AnnéeCalendrier,MONTH(FévDim1+18)=2),FévDim1+18,""),IF(AND(YEAR(FévDim1+25)=AnnéeCalendrier,MONTH(FévDim1+25)=2),FévDim1+25,""))</f>
        <v>45708</v>
      </c>
      <c r="N11" s="5">
        <f>IF(DAY(FévDim1)=1,IF(AND(YEAR(FévDim1+19)=AnnéeCalendrier,MONTH(FévDim1+19)=2),FévDim1+19,""),IF(AND(YEAR(FévDim1+26)=AnnéeCalendrier,MONTH(FévDim1+26)=2),FévDim1+26,""))</f>
        <v>45709</v>
      </c>
      <c r="O11" s="5">
        <f>IF(DAY(FévDim1)=1,IF(AND(YEAR(FévDim1+20)=AnnéeCalendrier,MONTH(FévDim1+20)=2),FévDim1+20,""),IF(AND(YEAR(FévDim1+27)=AnnéeCalendrier,MONTH(FévDim1+27)=2),FévDim1+27,""))</f>
        <v>45710</v>
      </c>
      <c r="P11" s="5">
        <f>IF(DAY(FévDim1)=1,IF(AND(YEAR(FévDim1+21)=AnnéeCalendrier,MONTH(FévDim1+21)=2),FévDim1+21,""),IF(AND(YEAR(FévDim1+28)=AnnéeCalendrier,MONTH(FévDim1+28)=2),FévDim1+28,""))</f>
        <v>45711</v>
      </c>
      <c r="Q11" s="4"/>
      <c r="R11" s="5">
        <f>IF(DAY(MarDim1)=1,IF(AND(YEAR(MarDim1+15)=AnnéeCalendrier,MONTH(MarDim1+15)=3),MarDim1+15,""),IF(AND(YEAR(MarDim1+22)=AnnéeCalendrier,MONTH(MarDim1+22)=3),MarDim1+22,""))</f>
        <v>45733</v>
      </c>
      <c r="S11" s="5">
        <f>IF(DAY(MarDim1)=1,IF(AND(YEAR(MarDim1+16)=AnnéeCalendrier,MONTH(MarDim1+16)=3),MarDim1+16,""),IF(AND(YEAR(MarDim1+23)=AnnéeCalendrier,MONTH(MarDim1+23)=3),MarDim1+23,""))</f>
        <v>45734</v>
      </c>
      <c r="T11" s="5">
        <f>IF(DAY(MarDim1)=1,IF(AND(YEAR(MarDim1+17)=AnnéeCalendrier,MONTH(MarDim1+17)=3),MarDim1+17,""),IF(AND(YEAR(MarDim1+24)=AnnéeCalendrier,MONTH(MarDim1+24)=3),MarDim1+24,""))</f>
        <v>45735</v>
      </c>
      <c r="U11" s="5">
        <f>IF(DAY(MarDim1)=1,IF(AND(YEAR(MarDim1+18)=AnnéeCalendrier,MONTH(MarDim1+18)=3),MarDim1+18,""),IF(AND(YEAR(MarDim1+25)=AnnéeCalendrier,MONTH(MarDim1+25)=3),MarDim1+25,""))</f>
        <v>45736</v>
      </c>
      <c r="V11" s="5">
        <f>IF(DAY(MarDim1)=1,IF(AND(YEAR(MarDim1+19)=AnnéeCalendrier,MONTH(MarDim1+19)=3),MarDim1+19,""),IF(AND(YEAR(MarDim1+26)=AnnéeCalendrier,MONTH(MarDim1+26)=3),MarDim1+26,""))</f>
        <v>45737</v>
      </c>
      <c r="W11" s="5">
        <f>IF(DAY(MarDim1)=1,IF(AND(YEAR(MarDim1+20)=AnnéeCalendrier,MONTH(MarDim1+20)=3),MarDim1+20,""),IF(AND(YEAR(MarDim1+27)=AnnéeCalendrier,MONTH(MarDim1+27)=3),MarDim1+27,""))</f>
        <v>45738</v>
      </c>
      <c r="X11" s="5">
        <f>IF(DAY(MarDim1)=1,IF(AND(YEAR(MarDim1+21)=AnnéeCalendrier,MONTH(MarDim1+21)=3),MarDim1+21,""),IF(AND(YEAR(MarDim1+28)=AnnéeCalendrier,MONTH(MarDim1+28)=3),MarDim1+28,""))</f>
        <v>45739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45684</v>
      </c>
      <c r="C12" s="5">
        <f>IF(DAY(JanDim1)=1,IF(AND(YEAR(JanDim1+23)=AnnéeCalendrier,MONTH(JanDim1+23)=1),JanDim1+23,""),IF(AND(YEAR(JanDim1+30)=AnnéeCalendrier,MONTH(JanDim1+30)=1),JanDim1+30,""))</f>
        <v>45685</v>
      </c>
      <c r="D12" s="5">
        <f>IF(DAY(JanDim1)=1,IF(AND(YEAR(JanDim1+24)=AnnéeCalendrier,MONTH(JanDim1+24)=1),JanDim1+24,""),IF(AND(YEAR(JanDim1+31)=AnnéeCalendrier,MONTH(JanDim1+31)=1),JanDim1+31,""))</f>
        <v>45686</v>
      </c>
      <c r="E12" s="5">
        <f>IF(DAY(JanDim1)=1,IF(AND(YEAR(JanDim1+25)=AnnéeCalendrier,MONTH(JanDim1+25)=1),JanDim1+25,""),IF(AND(YEAR(JanDim1+32)=AnnéeCalendrier,MONTH(JanDim1+32)=1),JanDim1+32,""))</f>
        <v>45687</v>
      </c>
      <c r="F12" s="5">
        <f>IF(DAY(JanDim1)=1,IF(AND(YEAR(JanDim1+26)=AnnéeCalendrier,MONTH(JanDim1+26)=1),JanDim1+26,""),IF(AND(YEAR(JanDim1+33)=AnnéeCalendrier,MONTH(JanDim1+33)=1),JanDim1+33,""))</f>
        <v>45688</v>
      </c>
      <c r="G12" s="5" t="str">
        <f>IF(DAY(JanDim1)=1,IF(AND(YEAR(JanDim1+27)=AnnéeCalendrier,MONTH(JanDim1+27)=1),JanDim1+27,""),IF(AND(YEAR(JanDim1+34)=AnnéeCalendrier,MONTH(JanDim1+34)=1),JanDim1+34,""))</f>
        <v/>
      </c>
      <c r="H12" s="5" t="str">
        <f>IF(DAY(JanDim1)=1,IF(AND(YEAR(JanDim1+28)=AnnéeCalendrier,MONTH(JanDim1+28)=1),JanDim1+28,""),IF(AND(YEAR(JanDim1+35)=AnnéeCalendrier,MONTH(JanDim1+35)=1),JanDim1+35,""))</f>
        <v/>
      </c>
      <c r="I12" s="4"/>
      <c r="J12" s="5">
        <f>IF(DAY(FévDim1)=1,IF(AND(YEAR(FévDim1+22)=AnnéeCalendrier,MONTH(FévDim1+22)=2),FévDim1+22,""),IF(AND(YEAR(FévDim1+29)=AnnéeCalendrier,MONTH(FévDim1+29)=2),FévDim1+29,""))</f>
        <v>45712</v>
      </c>
      <c r="K12" s="5">
        <f>IF(DAY(FévDim1)=1,IF(AND(YEAR(FévDim1+23)=AnnéeCalendrier,MONTH(FévDim1+23)=2),FévDim1+23,""),IF(AND(YEAR(FévDim1+30)=AnnéeCalendrier,MONTH(FévDim1+30)=2),FévDim1+30,""))</f>
        <v>45713</v>
      </c>
      <c r="L12" s="5">
        <f>IF(DAY(FévDim1)=1,IF(AND(YEAR(FévDim1+24)=AnnéeCalendrier,MONTH(FévDim1+24)=2),FévDim1+24,""),IF(AND(YEAR(FévDim1+31)=AnnéeCalendrier,MONTH(FévDim1+31)=2),FévDim1+31,""))</f>
        <v>45714</v>
      </c>
      <c r="M12" s="5">
        <f>IF(DAY(FévDim1)=1,IF(AND(YEAR(FévDim1+25)=AnnéeCalendrier,MONTH(FévDim1+25)=2),FévDim1+25,""),IF(AND(YEAR(FévDim1+32)=AnnéeCalendrier,MONTH(FévDim1+32)=2),FévDim1+32,""))</f>
        <v>45715</v>
      </c>
      <c r="N12" s="5">
        <f>IF(DAY(FévDim1)=1,IF(AND(YEAR(FévDim1+26)=AnnéeCalendrier,MONTH(FévDim1+26)=2),FévDim1+26,""),IF(AND(YEAR(FévDim1+33)=AnnéeCalendrier,MONTH(FévDim1+33)=2),FévDim1+33,""))</f>
        <v>45716</v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45740</v>
      </c>
      <c r="S12" s="5">
        <f>IF(DAY(MarDim1)=1,IF(AND(YEAR(MarDim1+23)=AnnéeCalendrier,MONTH(MarDim1+23)=3),MarDim1+23,""),IF(AND(YEAR(MarDim1+30)=AnnéeCalendrier,MONTH(MarDim1+30)=3),MarDim1+30,""))</f>
        <v>45741</v>
      </c>
      <c r="T12" s="5">
        <f>IF(DAY(MarDim1)=1,IF(AND(YEAR(MarDim1+24)=AnnéeCalendrier,MONTH(MarDim1+24)=3),MarDim1+24,""),IF(AND(YEAR(MarDim1+31)=AnnéeCalendrier,MONTH(MarDim1+31)=3),MarDim1+31,""))</f>
        <v>45742</v>
      </c>
      <c r="U12" s="5">
        <f>IF(DAY(MarDim1)=1,IF(AND(YEAR(MarDim1+25)=AnnéeCalendrier,MONTH(MarDim1+25)=3),MarDim1+25,""),IF(AND(YEAR(MarDim1+32)=AnnéeCalendrier,MONTH(MarDim1+32)=3),MarDim1+32,""))</f>
        <v>45743</v>
      </c>
      <c r="V12" s="5">
        <f>IF(DAY(MarDim1)=1,IF(AND(YEAR(MarDim1+26)=AnnéeCalendrier,MONTH(MarDim1+26)=3),MarDim1+26,""),IF(AND(YEAR(MarDim1+33)=AnnéeCalendrier,MONTH(MarDim1+33)=3),MarDim1+33,""))</f>
        <v>45744</v>
      </c>
      <c r="W12" s="5">
        <f>IF(DAY(MarDim1)=1,IF(AND(YEAR(MarDim1+27)=AnnéeCalendrier,MONTH(MarDim1+27)=3),MarDim1+27,""),IF(AND(YEAR(MarDim1+34)=AnnéeCalendrier,MONTH(MarDim1+34)=3),MarDim1+34,""))</f>
        <v>45745</v>
      </c>
      <c r="X12" s="5">
        <f>IF(DAY(MarDim1)=1,IF(AND(YEAR(MarDim1+28)=AnnéeCalendrier,MONTH(MarDim1+28)=3),MarDim1+28,""),IF(AND(YEAR(MarDim1+35)=AnnéeCalendrier,MONTH(MarDim1+35)=3),MarDim1+35,""))</f>
        <v>45746</v>
      </c>
    </row>
    <row r="13" spans="1:29" ht="36" customHeight="1" x14ac:dyDescent="0.25">
      <c r="B13" s="5" t="str">
        <f>IF(DAY(JanDim1)=1,IF(AND(YEAR(JanDim1+29)=AnnéeCalendrier,MONTH(JanDim1+29)=1),JanDim1+29,""),IF(AND(YEAR(JanDim1+36)=AnnéeCalendrier,MONTH(JanDim1+36)=1),JanDim1+36,""))</f>
        <v/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>
        <f>IF(DAY(MarDim1)=1,IF(AND(YEAR(MarDim1+29)=AnnéeCalendrier,MONTH(MarDim1+29)=3),MarDim1+29,""),IF(AND(YEAR(MarDim1+36)=AnnéeCalendrier,MONTH(MarDim1+36)=3),MarDim1+36,""))</f>
        <v>45747</v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35" t="s">
        <v>3</v>
      </c>
      <c r="C15" s="35"/>
      <c r="D15" s="35"/>
      <c r="E15" s="35"/>
      <c r="F15" s="35"/>
      <c r="G15" s="35"/>
      <c r="H15" s="35"/>
      <c r="J15" s="35" t="s">
        <v>13</v>
      </c>
      <c r="K15" s="35"/>
      <c r="L15" s="35"/>
      <c r="M15" s="35"/>
      <c r="N15" s="35"/>
      <c r="O15" s="35"/>
      <c r="P15" s="35"/>
      <c r="R15" s="35" t="s">
        <v>17</v>
      </c>
      <c r="S15" s="35"/>
      <c r="T15" s="35"/>
      <c r="U15" s="35"/>
      <c r="V15" s="35"/>
      <c r="W15" s="35"/>
      <c r="X15" s="35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>
        <f>IF(DAY(AvrDim1)=1,"",IF(AND(YEAR(AvrDim1+2)=AnnéeCalendrier,MONTH(AvrDim1+2)=4),AvrDim1+2,""))</f>
        <v>45748</v>
      </c>
      <c r="D17" s="5">
        <f>IF(DAY(AvrDim1)=1,"",IF(AND(YEAR(AvrDim1+3)=AnnéeCalendrier,MONTH(AvrDim1+3)=4),AvrDim1+3,""))</f>
        <v>45749</v>
      </c>
      <c r="E17" s="5">
        <f>IF(DAY(AvrDim1)=1,"",IF(AND(YEAR(AvrDim1+4)=AnnéeCalendrier,MONTH(AvrDim1+4)=4),AvrDim1+4,""))</f>
        <v>45750</v>
      </c>
      <c r="F17" s="5">
        <f>IF(DAY(AvrDim1)=1,"",IF(AND(YEAR(AvrDim1+5)=AnnéeCalendrier,MONTH(AvrDim1+5)=4),AvrDim1+5,""))</f>
        <v>45751</v>
      </c>
      <c r="G17" s="5">
        <f>IF(DAY(AvrDim1)=1,"",IF(AND(YEAR(AvrDim1+6)=AnnéeCalendrier,MONTH(AvrDim1+6)=4),AvrDim1+6,""))</f>
        <v>45752</v>
      </c>
      <c r="H17" s="7">
        <f>IF(DAY(AvrDim1)=1,IF(AND(YEAR(AvrDim1)=AnnéeCalendrier,MONTH(AvrDim1)=4),AvrDim1,""),IF(AND(YEAR(AvrDim1+7)=AnnéeCalendrier,MONTH(AvrDim1+7)=4),AvrDim1+7,""))</f>
        <v>45753</v>
      </c>
      <c r="I17" s="4"/>
      <c r="J17" s="6" t="str">
        <f>IF(DAY(MaiDim1)=1,"",IF(AND(YEAR(MaiDim1+1)=AnnéeCalendrier,MONTH(MaiDim1+1)=5),MaiDim1+1,""))</f>
        <v/>
      </c>
      <c r="K17" s="5" t="str">
        <f>IF(DAY(MaiDim1)=1,"",IF(AND(YEAR(MaiDim1+2)=AnnéeCalendrier,MONTH(MaiDim1+2)=5),MaiDim1+2,""))</f>
        <v/>
      </c>
      <c r="L17" s="5" t="str">
        <f>IF(DAY(MaiDim1)=1,"",IF(AND(YEAR(MaiDim1+3)=AnnéeCalendrier,MONTH(MaiDim1+3)=5),MaiDim1+3,""))</f>
        <v/>
      </c>
      <c r="M17" s="5">
        <f>IF(DAY(MaiDim1)=1,"",IF(AND(YEAR(MaiDim1+4)=AnnéeCalendrier,MONTH(MaiDim1+4)=5),MaiDim1+4,""))</f>
        <v>45778</v>
      </c>
      <c r="N17" s="5">
        <f>IF(DAY(MaiDim1)=1,"",IF(AND(YEAR(MaiDim1+5)=AnnéeCalendrier,MONTH(MaiDim1+5)=5),MaiDim1+5,""))</f>
        <v>45779</v>
      </c>
      <c r="O17" s="5">
        <f>IF(DAY(MaiDim1)=1,"",IF(AND(YEAR(MaiDim1+6)=AnnéeCalendrier,MONTH(MaiDim1+6)=5),MaiDim1+6,""))</f>
        <v>45780</v>
      </c>
      <c r="P17" s="7">
        <f>IF(DAY(MaiDim1)=1,IF(AND(YEAR(MaiDim1)=AnnéeCalendrier,MONTH(MaiDim1)=5),MaiDim1,""),IF(AND(YEAR(MaiDim1+7)=AnnéeCalendrier,MONTH(MaiDim1+7)=5),MaiDim1+7,""))</f>
        <v>45781</v>
      </c>
      <c r="Q17" s="4"/>
      <c r="R17" s="6" t="str">
        <f>IF(DAY(JunDim1)=1,"",IF(AND(YEAR(JunDim1+1)=AnnéeCalendrier,MONTH(JunDim1+1)=6),JunDim1+1,""))</f>
        <v/>
      </c>
      <c r="S17" s="5" t="str">
        <f>IF(DAY(JunDim1)=1,"",IF(AND(YEAR(JunDim1+2)=AnnéeCalendrier,MONTH(JunDim1+2)=6),JunDim1+2,""))</f>
        <v/>
      </c>
      <c r="T17" s="5" t="str">
        <f>IF(DAY(JunDim1)=1,"",IF(AND(YEAR(JunDim1+3)=AnnéeCalendrier,MONTH(JunDim1+3)=6),JunDim1+3,""))</f>
        <v/>
      </c>
      <c r="U17" s="5" t="str">
        <f>IF(DAY(JunDim1)=1,"",IF(AND(YEAR(JunDim1+4)=AnnéeCalendrier,MONTH(JunDim1+4)=6),JunDim1+4,""))</f>
        <v/>
      </c>
      <c r="V17" s="5" t="str">
        <f>IF(DAY(JunDim1)=1,"",IF(AND(YEAR(JunDim1+5)=AnnéeCalendrier,MONTH(JunDim1+5)=6),JunDim1+5,""))</f>
        <v/>
      </c>
      <c r="W17" s="5" t="str">
        <f>IF(DAY(JunDim1)=1,"",IF(AND(YEAR(JunDim1+6)=AnnéeCalendrier,MONTH(JunDim1+6)=6),JunDim1+6,""))</f>
        <v/>
      </c>
      <c r="X17" s="7">
        <f>IF(DAY(JunDim1)=1,IF(AND(YEAR(JunDim1)=AnnéeCalendrier,MONTH(JunDim1)=6),JunDim1,""),IF(AND(YEAR(JunDim1+7)=AnnéeCalendrier,MONTH(JunDim1+7)=6),JunDim1+7,""))</f>
        <v>45809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45754</v>
      </c>
      <c r="C18" s="5">
        <f>IF(DAY(AvrDim1)=1,IF(AND(YEAR(AvrDim1+2)=AnnéeCalendrier,MONTH(AvrDim1+2)=4),AvrDim1+2,""),IF(AND(YEAR(AvrDim1+9)=AnnéeCalendrier,MONTH(AvrDim1+9)=4),AvrDim1+9,""))</f>
        <v>45755</v>
      </c>
      <c r="D18" s="5">
        <f>IF(DAY(AvrDim1)=1,IF(AND(YEAR(AvrDim1+3)=AnnéeCalendrier,MONTH(AvrDim1+3)=4),AvrDim1+3,""),IF(AND(YEAR(AvrDim1+10)=AnnéeCalendrier,MONTH(AvrDim1+10)=4),AvrDim1+10,""))</f>
        <v>45756</v>
      </c>
      <c r="E18" s="5">
        <f>IF(DAY(AvrDim1)=1,IF(AND(YEAR(AvrDim1+4)=AnnéeCalendrier,MONTH(AvrDim1+4)=4),AvrDim1+4,""),IF(AND(YEAR(AvrDim1+11)=AnnéeCalendrier,MONTH(AvrDim1+11)=4),AvrDim1+11,""))</f>
        <v>45757</v>
      </c>
      <c r="F18" s="5">
        <f>IF(DAY(AvrDim1)=1,IF(AND(YEAR(AvrDim1+5)=AnnéeCalendrier,MONTH(AvrDim1+5)=4),AvrDim1+5,""),IF(AND(YEAR(AvrDim1+12)=AnnéeCalendrier,MONTH(AvrDim1+12)=4),AvrDim1+12,""))</f>
        <v>45758</v>
      </c>
      <c r="G18" s="5">
        <f>IF(DAY(AvrDim1)=1,IF(AND(YEAR(AvrDim1+6)=AnnéeCalendrier,MONTH(AvrDim1+6)=4),AvrDim1+6,""),IF(AND(YEAR(AvrDim1+13)=AnnéeCalendrier,MONTH(AvrDim1+13)=4),AvrDim1+13,""))</f>
        <v>45759</v>
      </c>
      <c r="H18" s="7">
        <f>IF(DAY(AvrDim1)=1,IF(AND(YEAR(AvrDim1+7)=AnnéeCalendrier,MONTH(AvrDim1+7)=4),AvrDim1+7,""),IF(AND(YEAR(AvrDim1+14)=AnnéeCalendrier,MONTH(AvrDim1+14)=4),AvrDim1+14,""))</f>
        <v>45760</v>
      </c>
      <c r="I18" s="4"/>
      <c r="J18" s="6">
        <f>IF(DAY(MaiDim1)=1,IF(AND(YEAR(MaiDim1+1)=AnnéeCalendrier,MONTH(MaiDim1+1)=5),MaiDim1+1,""),IF(AND(YEAR(MaiDim1+8)=AnnéeCalendrier,MONTH(MaiDim1+8)=5),MaiDim1+8,""))</f>
        <v>45782</v>
      </c>
      <c r="K18" s="5">
        <f>IF(DAY(MaiDim1)=1,IF(AND(YEAR(MaiDim1+2)=AnnéeCalendrier,MONTH(MaiDim1+2)=5),MaiDim1+2,""),IF(AND(YEAR(MaiDim1+9)=AnnéeCalendrier,MONTH(MaiDim1+9)=5),MaiDim1+9,""))</f>
        <v>45783</v>
      </c>
      <c r="L18" s="5">
        <f>IF(DAY(MaiDim1)=1,IF(AND(YEAR(MaiDim1+3)=AnnéeCalendrier,MONTH(MaiDim1+3)=5),MaiDim1+3,""),IF(AND(YEAR(MaiDim1+10)=AnnéeCalendrier,MONTH(MaiDim1+10)=5),MaiDim1+10,""))</f>
        <v>45784</v>
      </c>
      <c r="M18" s="5">
        <f>IF(DAY(MaiDim1)=1,IF(AND(YEAR(MaiDim1+4)=AnnéeCalendrier,MONTH(MaiDim1+4)=5),MaiDim1+4,""),IF(AND(YEAR(MaiDim1+11)=AnnéeCalendrier,MONTH(MaiDim1+11)=5),MaiDim1+11,""))</f>
        <v>45785</v>
      </c>
      <c r="N18" s="5">
        <f>IF(DAY(MaiDim1)=1,IF(AND(YEAR(MaiDim1+5)=AnnéeCalendrier,MONTH(MaiDim1+5)=5),MaiDim1+5,""),IF(AND(YEAR(MaiDim1+12)=AnnéeCalendrier,MONTH(MaiDim1+12)=5),MaiDim1+12,""))</f>
        <v>45786</v>
      </c>
      <c r="O18" s="5">
        <f>IF(DAY(MaiDim1)=1,IF(AND(YEAR(MaiDim1+6)=AnnéeCalendrier,MONTH(MaiDim1+6)=5),MaiDim1+6,""),IF(AND(YEAR(MaiDim1+13)=AnnéeCalendrier,MONTH(MaiDim1+13)=5),MaiDim1+13,""))</f>
        <v>45787</v>
      </c>
      <c r="P18" s="7">
        <f>IF(DAY(MaiDim1)=1,IF(AND(YEAR(MaiDim1+7)=AnnéeCalendrier,MONTH(MaiDim1+7)=5),MaiDim1+7,""),IF(AND(YEAR(MaiDim1+14)=AnnéeCalendrier,MONTH(MaiDim1+14)=5),MaiDim1+14,""))</f>
        <v>45788</v>
      </c>
      <c r="Q18" s="4"/>
      <c r="R18" s="6">
        <f>IF(DAY(JunDim1)=1,IF(AND(YEAR(JunDim1+1)=AnnéeCalendrier,MONTH(JunDim1+1)=6),JunDim1+1,""),IF(AND(YEAR(JunDim1+8)=AnnéeCalendrier,MONTH(JunDim1+8)=6),JunDim1+8,""))</f>
        <v>45810</v>
      </c>
      <c r="S18" s="5">
        <f>IF(DAY(JunDim1)=1,IF(AND(YEAR(JunDim1+2)=AnnéeCalendrier,MONTH(JunDim1+2)=6),JunDim1+2,""),IF(AND(YEAR(JunDim1+9)=AnnéeCalendrier,MONTH(JunDim1+9)=6),JunDim1+9,""))</f>
        <v>45811</v>
      </c>
      <c r="T18" s="5">
        <f>IF(DAY(JunDim1)=1,IF(AND(YEAR(JunDim1+3)=AnnéeCalendrier,MONTH(JunDim1+3)=6),JunDim1+3,""),IF(AND(YEAR(JunDim1+10)=AnnéeCalendrier,MONTH(JunDim1+10)=6),JunDim1+10,""))</f>
        <v>45812</v>
      </c>
      <c r="U18" s="5">
        <f>IF(DAY(JunDim1)=1,IF(AND(YEAR(JunDim1+4)=AnnéeCalendrier,MONTH(JunDim1+4)=6),JunDim1+4,""),IF(AND(YEAR(JunDim1+11)=AnnéeCalendrier,MONTH(JunDim1+11)=6),JunDim1+11,""))</f>
        <v>45813</v>
      </c>
      <c r="V18" s="5">
        <f>IF(DAY(JunDim1)=1,IF(AND(YEAR(JunDim1+5)=AnnéeCalendrier,MONTH(JunDim1+5)=6),JunDim1+5,""),IF(AND(YEAR(JunDim1+12)=AnnéeCalendrier,MONTH(JunDim1+12)=6),JunDim1+12,""))</f>
        <v>45814</v>
      </c>
      <c r="W18" s="5">
        <f>IF(DAY(JunDim1)=1,IF(AND(YEAR(JunDim1+6)=AnnéeCalendrier,MONTH(JunDim1+6)=6),JunDim1+6,""),IF(AND(YEAR(JunDim1+13)=AnnéeCalendrier,MONTH(JunDim1+13)=6),JunDim1+13,""))</f>
        <v>45815</v>
      </c>
      <c r="X18" s="7">
        <f>IF(DAY(JunDim1)=1,IF(AND(YEAR(JunDim1+7)=AnnéeCalendrier,MONTH(JunDim1+7)=6),JunDim1+7,""),IF(AND(YEAR(JunDim1+14)=AnnéeCalendrier,MONTH(JunDim1+14)=6),JunDim1+14,""))</f>
        <v>45816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45761</v>
      </c>
      <c r="C19" s="5">
        <f>IF(DAY(AvrDim1)=1,IF(AND(YEAR(AvrDim1+9)=AnnéeCalendrier,MONTH(AvrDim1+9)=4),AvrDim1+9,""),IF(AND(YEAR(AvrDim1+16)=AnnéeCalendrier,MONTH(AvrDim1+16)=4),AvrDim1+16,""))</f>
        <v>45762</v>
      </c>
      <c r="D19" s="5">
        <f>IF(DAY(AvrDim1)=1,IF(AND(YEAR(AvrDim1+10)=AnnéeCalendrier,MONTH(AvrDim1+10)=4),AvrDim1+10,""),IF(AND(YEAR(AvrDim1+17)=AnnéeCalendrier,MONTH(AvrDim1+17)=4),AvrDim1+17,""))</f>
        <v>45763</v>
      </c>
      <c r="E19" s="5">
        <f>IF(DAY(AvrDim1)=1,IF(AND(YEAR(AvrDim1+11)=AnnéeCalendrier,MONTH(AvrDim1+11)=4),AvrDim1+11,""),IF(AND(YEAR(AvrDim1+18)=AnnéeCalendrier,MONTH(AvrDim1+18)=4),AvrDim1+18,""))</f>
        <v>45764</v>
      </c>
      <c r="F19" s="5">
        <f>IF(DAY(AvrDim1)=1,IF(AND(YEAR(AvrDim1+12)=AnnéeCalendrier,MONTH(AvrDim1+12)=4),AvrDim1+12,""),IF(AND(YEAR(AvrDim1+19)=AnnéeCalendrier,MONTH(AvrDim1+19)=4),AvrDim1+19,""))</f>
        <v>45765</v>
      </c>
      <c r="G19" s="5">
        <f>IF(DAY(AvrDim1)=1,IF(AND(YEAR(AvrDim1+13)=AnnéeCalendrier,MONTH(AvrDim1+13)=4),AvrDim1+13,""),IF(AND(YEAR(AvrDim1+20)=AnnéeCalendrier,MONTH(AvrDim1+20)=4),AvrDim1+20,""))</f>
        <v>45766</v>
      </c>
      <c r="H19" s="7">
        <f>IF(DAY(AvrDim1)=1,IF(AND(YEAR(AvrDim1+14)=AnnéeCalendrier,MONTH(AvrDim1+14)=4),AvrDim1+14,""),IF(AND(YEAR(AvrDim1+21)=AnnéeCalendrier,MONTH(AvrDim1+21)=4),AvrDim1+21,""))</f>
        <v>45767</v>
      </c>
      <c r="I19" s="4"/>
      <c r="J19" s="6">
        <f>IF(DAY(MaiDim1)=1,IF(AND(YEAR(MaiDim1+8)=AnnéeCalendrier,MONTH(MaiDim1+8)=5),MaiDim1+8,""),IF(AND(YEAR(MaiDim1+15)=AnnéeCalendrier,MONTH(MaiDim1+15)=5),MaiDim1+15,""))</f>
        <v>45789</v>
      </c>
      <c r="K19" s="5">
        <f>IF(DAY(MaiDim1)=1,IF(AND(YEAR(MaiDim1+9)=AnnéeCalendrier,MONTH(MaiDim1+9)=5),MaiDim1+9,""),IF(AND(YEAR(MaiDim1+16)=AnnéeCalendrier,MONTH(MaiDim1+16)=5),MaiDim1+16,""))</f>
        <v>45790</v>
      </c>
      <c r="L19" s="5">
        <f>IF(DAY(MaiDim1)=1,IF(AND(YEAR(MaiDim1+10)=AnnéeCalendrier,MONTH(MaiDim1+10)=5),MaiDim1+10,""),IF(AND(YEAR(MaiDim1+17)=AnnéeCalendrier,MONTH(MaiDim1+17)=5),MaiDim1+17,""))</f>
        <v>45791</v>
      </c>
      <c r="M19" s="5">
        <f>IF(DAY(MaiDim1)=1,IF(AND(YEAR(MaiDim1+11)=AnnéeCalendrier,MONTH(MaiDim1+11)=5),MaiDim1+11,""),IF(AND(YEAR(MaiDim1+18)=AnnéeCalendrier,MONTH(MaiDim1+18)=5),MaiDim1+18,""))</f>
        <v>45792</v>
      </c>
      <c r="N19" s="5">
        <f>IF(DAY(MaiDim1)=1,IF(AND(YEAR(MaiDim1+12)=AnnéeCalendrier,MONTH(MaiDim1+12)=5),MaiDim1+12,""),IF(AND(YEAR(MaiDim1+19)=AnnéeCalendrier,MONTH(MaiDim1+19)=5),MaiDim1+19,""))</f>
        <v>45793</v>
      </c>
      <c r="O19" s="5">
        <f>IF(DAY(MaiDim1)=1,IF(AND(YEAR(MaiDim1+13)=AnnéeCalendrier,MONTH(MaiDim1+13)=5),MaiDim1+13,""),IF(AND(YEAR(MaiDim1+20)=AnnéeCalendrier,MONTH(MaiDim1+20)=5),MaiDim1+20,""))</f>
        <v>45794</v>
      </c>
      <c r="P19" s="7">
        <f>IF(DAY(MaiDim1)=1,IF(AND(YEAR(MaiDim1+14)=AnnéeCalendrier,MONTH(MaiDim1+14)=5),MaiDim1+14,""),IF(AND(YEAR(MaiDim1+21)=AnnéeCalendrier,MONTH(MaiDim1+21)=5),MaiDim1+21,""))</f>
        <v>45795</v>
      </c>
      <c r="Q19" s="4"/>
      <c r="R19" s="6">
        <f>IF(DAY(JunDim1)=1,IF(AND(YEAR(JunDim1+8)=AnnéeCalendrier,MONTH(JunDim1+8)=6),JunDim1+8,""),IF(AND(YEAR(JunDim1+15)=AnnéeCalendrier,MONTH(JunDim1+15)=6),JunDim1+15,""))</f>
        <v>45817</v>
      </c>
      <c r="S19" s="5">
        <f>IF(DAY(JunDim1)=1,IF(AND(YEAR(JunDim1+9)=AnnéeCalendrier,MONTH(JunDim1+9)=6),JunDim1+9,""),IF(AND(YEAR(JunDim1+16)=AnnéeCalendrier,MONTH(JunDim1+16)=6),JunDim1+16,""))</f>
        <v>45818</v>
      </c>
      <c r="T19" s="5">
        <f>IF(DAY(JunDim1)=1,IF(AND(YEAR(JunDim1+10)=AnnéeCalendrier,MONTH(JunDim1+10)=6),JunDim1+10,""),IF(AND(YEAR(JunDim1+17)=AnnéeCalendrier,MONTH(JunDim1+17)=6),JunDim1+17,""))</f>
        <v>45819</v>
      </c>
      <c r="U19" s="5">
        <f>IF(DAY(JunDim1)=1,IF(AND(YEAR(JunDim1+11)=AnnéeCalendrier,MONTH(JunDim1+11)=6),JunDim1+11,""),IF(AND(YEAR(JunDim1+18)=AnnéeCalendrier,MONTH(JunDim1+18)=6),JunDim1+18,""))</f>
        <v>45820</v>
      </c>
      <c r="V19" s="5">
        <f>IF(DAY(JunDim1)=1,IF(AND(YEAR(JunDim1+12)=AnnéeCalendrier,MONTH(JunDim1+12)=6),JunDim1+12,""),IF(AND(YEAR(JunDim1+19)=AnnéeCalendrier,MONTH(JunDim1+19)=6),JunDim1+19,""))</f>
        <v>45821</v>
      </c>
      <c r="W19" s="5">
        <f>IF(DAY(JunDim1)=1,IF(AND(YEAR(JunDim1+13)=AnnéeCalendrier,MONTH(JunDim1+13)=6),JunDim1+13,""),IF(AND(YEAR(JunDim1+20)=AnnéeCalendrier,MONTH(JunDim1+20)=6),JunDim1+20,""))</f>
        <v>45822</v>
      </c>
      <c r="X19" s="7">
        <f>IF(DAY(JunDim1)=1,IF(AND(YEAR(JunDim1+14)=AnnéeCalendrier,MONTH(JunDim1+14)=6),JunDim1+14,""),IF(AND(YEAR(JunDim1+21)=AnnéeCalendrier,MONTH(JunDim1+21)=6),JunDim1+21,""))</f>
        <v>45823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45768</v>
      </c>
      <c r="C20" s="5">
        <f>IF(DAY(AvrDim1)=1,IF(AND(YEAR(AvrDim1+16)=AnnéeCalendrier,MONTH(AvrDim1+16)=4),AvrDim1+16,""),IF(AND(YEAR(AvrDim1+23)=AnnéeCalendrier,MONTH(AvrDim1+23)=4),AvrDim1+23,""))</f>
        <v>45769</v>
      </c>
      <c r="D20" s="5">
        <f>IF(DAY(AvrDim1)=1,IF(AND(YEAR(AvrDim1+17)=AnnéeCalendrier,MONTH(AvrDim1+17)=4),AvrDim1+17,""),IF(AND(YEAR(AvrDim1+24)=AnnéeCalendrier,MONTH(AvrDim1+24)=4),AvrDim1+24,""))</f>
        <v>45770</v>
      </c>
      <c r="E20" s="5">
        <f>IF(DAY(AvrDim1)=1,IF(AND(YEAR(AvrDim1+18)=AnnéeCalendrier,MONTH(AvrDim1+18)=4),AvrDim1+18,""),IF(AND(YEAR(AvrDim1+25)=AnnéeCalendrier,MONTH(AvrDim1+25)=4),AvrDim1+25,""))</f>
        <v>45771</v>
      </c>
      <c r="F20" s="5">
        <f>IF(DAY(AvrDim1)=1,IF(AND(YEAR(AvrDim1+19)=AnnéeCalendrier,MONTH(AvrDim1+19)=4),AvrDim1+19,""),IF(AND(YEAR(AvrDim1+26)=AnnéeCalendrier,MONTH(AvrDim1+26)=4),AvrDim1+26,""))</f>
        <v>45772</v>
      </c>
      <c r="G20" s="5">
        <f>IF(DAY(AvrDim1)=1,IF(AND(YEAR(AvrDim1+20)=AnnéeCalendrier,MONTH(AvrDim1+20)=4),AvrDim1+20,""),IF(AND(YEAR(AvrDim1+27)=AnnéeCalendrier,MONTH(AvrDim1+27)=4),AvrDim1+27,""))</f>
        <v>45773</v>
      </c>
      <c r="H20" s="7">
        <f>IF(DAY(AvrDim1)=1,IF(AND(YEAR(AvrDim1+21)=AnnéeCalendrier,MONTH(AvrDim1+21)=4),AvrDim1+21,""),IF(AND(YEAR(AvrDim1+28)=AnnéeCalendrier,MONTH(AvrDim1+28)=4),AvrDim1+28,""))</f>
        <v>45774</v>
      </c>
      <c r="I20" s="4"/>
      <c r="J20" s="6">
        <f>IF(DAY(MaiDim1)=1,IF(AND(YEAR(MaiDim1+15)=AnnéeCalendrier,MONTH(MaiDim1+15)=5),MaiDim1+15,""),IF(AND(YEAR(MaiDim1+22)=AnnéeCalendrier,MONTH(MaiDim1+22)=5),MaiDim1+22,""))</f>
        <v>45796</v>
      </c>
      <c r="K20" s="5">
        <f>IF(DAY(MaiDim1)=1,IF(AND(YEAR(MaiDim1+16)=AnnéeCalendrier,MONTH(MaiDim1+16)=5),MaiDim1+16,""),IF(AND(YEAR(MaiDim1+23)=AnnéeCalendrier,MONTH(MaiDim1+23)=5),MaiDim1+23,""))</f>
        <v>45797</v>
      </c>
      <c r="L20" s="5">
        <f>IF(DAY(MaiDim1)=1,IF(AND(YEAR(MaiDim1+17)=AnnéeCalendrier,MONTH(MaiDim1+17)=5),MaiDim1+17,""),IF(AND(YEAR(MaiDim1+24)=AnnéeCalendrier,MONTH(MaiDim1+24)=5),MaiDim1+24,""))</f>
        <v>45798</v>
      </c>
      <c r="M20" s="5">
        <f>IF(DAY(MaiDim1)=1,IF(AND(YEAR(MaiDim1+18)=AnnéeCalendrier,MONTH(MaiDim1+18)=5),MaiDim1+18,""),IF(AND(YEAR(MaiDim1+25)=AnnéeCalendrier,MONTH(MaiDim1+25)=5),MaiDim1+25,""))</f>
        <v>45799</v>
      </c>
      <c r="N20" s="5">
        <f>IF(DAY(MaiDim1)=1,IF(AND(YEAR(MaiDim1+19)=AnnéeCalendrier,MONTH(MaiDim1+19)=5),MaiDim1+19,""),IF(AND(YEAR(MaiDim1+26)=AnnéeCalendrier,MONTH(MaiDim1+26)=5),MaiDim1+26,""))</f>
        <v>45800</v>
      </c>
      <c r="O20" s="5">
        <f>IF(DAY(MaiDim1)=1,IF(AND(YEAR(MaiDim1+20)=AnnéeCalendrier,MONTH(MaiDim1+20)=5),MaiDim1+20,""),IF(AND(YEAR(MaiDim1+27)=AnnéeCalendrier,MONTH(MaiDim1+27)=5),MaiDim1+27,""))</f>
        <v>45801</v>
      </c>
      <c r="P20" s="7">
        <f>IF(DAY(MaiDim1)=1,IF(AND(YEAR(MaiDim1+21)=AnnéeCalendrier,MONTH(MaiDim1+21)=5),MaiDim1+21,""),IF(AND(YEAR(MaiDim1+28)=AnnéeCalendrier,MONTH(MaiDim1+28)=5),MaiDim1+28,""))</f>
        <v>45802</v>
      </c>
      <c r="Q20" s="4"/>
      <c r="R20" s="6">
        <f>IF(DAY(JunDim1)=1,IF(AND(YEAR(JunDim1+15)=AnnéeCalendrier,MONTH(JunDim1+15)=6),JunDim1+15,""),IF(AND(YEAR(JunDim1+22)=AnnéeCalendrier,MONTH(JunDim1+22)=6),JunDim1+22,""))</f>
        <v>45824</v>
      </c>
      <c r="S20" s="5">
        <f>IF(DAY(JunDim1)=1,IF(AND(YEAR(JunDim1+16)=AnnéeCalendrier,MONTH(JunDim1+16)=6),JunDim1+16,""),IF(AND(YEAR(JunDim1+23)=AnnéeCalendrier,MONTH(JunDim1+23)=6),JunDim1+23,""))</f>
        <v>45825</v>
      </c>
      <c r="T20" s="5">
        <f>IF(DAY(JunDim1)=1,IF(AND(YEAR(JunDim1+17)=AnnéeCalendrier,MONTH(JunDim1+17)=6),JunDim1+17,""),IF(AND(YEAR(JunDim1+24)=AnnéeCalendrier,MONTH(JunDim1+24)=6),JunDim1+24,""))</f>
        <v>45826</v>
      </c>
      <c r="U20" s="5">
        <f>IF(DAY(JunDim1)=1,IF(AND(YEAR(JunDim1+18)=AnnéeCalendrier,MONTH(JunDim1+18)=6),JunDim1+18,""),IF(AND(YEAR(JunDim1+25)=AnnéeCalendrier,MONTH(JunDim1+25)=6),JunDim1+25,""))</f>
        <v>45827</v>
      </c>
      <c r="V20" s="5">
        <f>IF(DAY(JunDim1)=1,IF(AND(YEAR(JunDim1+19)=AnnéeCalendrier,MONTH(JunDim1+19)=6),JunDim1+19,""),IF(AND(YEAR(JunDim1+26)=AnnéeCalendrier,MONTH(JunDim1+26)=6),JunDim1+26,""))</f>
        <v>45828</v>
      </c>
      <c r="W20" s="5">
        <f>IF(DAY(JunDim1)=1,IF(AND(YEAR(JunDim1+20)=AnnéeCalendrier,MONTH(JunDim1+20)=6),JunDim1+20,""),IF(AND(YEAR(JunDim1+27)=AnnéeCalendrier,MONTH(JunDim1+27)=6),JunDim1+27,""))</f>
        <v>45829</v>
      </c>
      <c r="X20" s="7">
        <f>IF(DAY(JunDim1)=1,IF(AND(YEAR(JunDim1+21)=AnnéeCalendrier,MONTH(JunDim1+21)=6),JunDim1+21,""),IF(AND(YEAR(JunDim1+28)=AnnéeCalendrier,MONTH(JunDim1+28)=6),JunDim1+28,""))</f>
        <v>45830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45775</v>
      </c>
      <c r="C21" s="5">
        <f>IF(DAY(AvrDim1)=1,IF(AND(YEAR(AvrDim1+23)=AnnéeCalendrier,MONTH(AvrDim1+23)=4),AvrDim1+23,""),IF(AND(YEAR(AvrDim1+30)=AnnéeCalendrier,MONTH(AvrDim1+30)=4),AvrDim1+30,""))</f>
        <v>45776</v>
      </c>
      <c r="D21" s="5">
        <f>IF(DAY(AvrDim1)=1,IF(AND(YEAR(AvrDim1+24)=AnnéeCalendrier,MONTH(AvrDim1+24)=4),AvrDim1+24,""),IF(AND(YEAR(AvrDim1+31)=AnnéeCalendrier,MONTH(AvrDim1+31)=4),AvrDim1+31,""))</f>
        <v>45777</v>
      </c>
      <c r="E21" s="5" t="str">
        <f>IF(DAY(AvrDim1)=1,IF(AND(YEAR(AvrDim1+25)=AnnéeCalendrier,MONTH(AvrDim1+25)=4),AvrDim1+25,""),IF(AND(YEAR(AvrDim1+32)=AnnéeCalendrier,MONTH(AvrDim1+32)=4),AvrDim1+32,""))</f>
        <v/>
      </c>
      <c r="F21" s="5" t="str">
        <f>IF(DAY(AvrDim1)=1,IF(AND(YEAR(AvrDim1+26)=AnnéeCalendrier,MONTH(AvrDim1+26)=4),AvrDim1+26,""),IF(AND(YEAR(AvrDim1+33)=AnnéeCalendrier,MONTH(AvrDim1+33)=4),AvrDim1+33,""))</f>
        <v/>
      </c>
      <c r="G21" s="5" t="str">
        <f>IF(DAY(AvrDim1)=1,IF(AND(YEAR(AvrDim1+27)=AnnéeCalendrier,MONTH(AvrDim1+27)=4),AvrDim1+27,""),IF(AND(YEAR(AvrDim1+34)=AnnéeCalendrier,MONTH(AvrDim1+34)=4),AvrDim1+34,""))</f>
        <v/>
      </c>
      <c r="H21" s="7" t="str">
        <f>IF(DAY(AvrDim1)=1,IF(AND(YEAR(AvrDim1+28)=AnnéeCalendrier,MONTH(AvrDim1+28)=4),AvrDim1+28,""),IF(AND(YEAR(AvrDim1+35)=AnnéeCalendrier,MONTH(AvrDim1+35)=4),AvrDim1+35,""))</f>
        <v/>
      </c>
      <c r="I21" s="4"/>
      <c r="J21" s="6">
        <f>IF(DAY(MaiDim1)=1,IF(AND(YEAR(MaiDim1+22)=AnnéeCalendrier,MONTH(MaiDim1+22)=5),MaiDim1+22,""),IF(AND(YEAR(MaiDim1+29)=AnnéeCalendrier,MONTH(MaiDim1+29)=5),MaiDim1+29,""))</f>
        <v>45803</v>
      </c>
      <c r="K21" s="5">
        <f>IF(DAY(MaiDim1)=1,IF(AND(YEAR(MaiDim1+23)=AnnéeCalendrier,MONTH(MaiDim1+23)=5),MaiDim1+23,""),IF(AND(YEAR(MaiDim1+30)=AnnéeCalendrier,MONTH(MaiDim1+30)=5),MaiDim1+30,""))</f>
        <v>45804</v>
      </c>
      <c r="L21" s="5">
        <f>IF(DAY(MaiDim1)=1,IF(AND(YEAR(MaiDim1+24)=AnnéeCalendrier,MONTH(MaiDim1+24)=5),MaiDim1+24,""),IF(AND(YEAR(MaiDim1+31)=AnnéeCalendrier,MONTH(MaiDim1+31)=5),MaiDim1+31,""))</f>
        <v>45805</v>
      </c>
      <c r="M21" s="5">
        <f>IF(DAY(MaiDim1)=1,IF(AND(YEAR(MaiDim1+25)=AnnéeCalendrier,MONTH(MaiDim1+25)=5),MaiDim1+25,""),IF(AND(YEAR(MaiDim1+32)=AnnéeCalendrier,MONTH(MaiDim1+32)=5),MaiDim1+32,""))</f>
        <v>45806</v>
      </c>
      <c r="N21" s="5">
        <f>IF(DAY(MaiDim1)=1,IF(AND(YEAR(MaiDim1+26)=AnnéeCalendrier,MONTH(MaiDim1+26)=5),MaiDim1+26,""),IF(AND(YEAR(MaiDim1+33)=AnnéeCalendrier,MONTH(MaiDim1+33)=5),MaiDim1+33,""))</f>
        <v>45807</v>
      </c>
      <c r="O21" s="5">
        <f>IF(DAY(MaiDim1)=1,IF(AND(YEAR(MaiDim1+27)=AnnéeCalendrier,MONTH(MaiDim1+27)=5),MaiDim1+27,""),IF(AND(YEAR(MaiDim1+34)=AnnéeCalendrier,MONTH(MaiDim1+34)=5),MaiDim1+34,""))</f>
        <v>45808</v>
      </c>
      <c r="P21" s="7" t="str">
        <f>IF(DAY(MaiDim1)=1,IF(AND(YEAR(MaiDim1+28)=AnnéeCalendrier,MONTH(MaiDim1+28)=5),MaiDim1+28,""),IF(AND(YEAR(MaiDim1+35)=AnnéeCalendrier,MONTH(MaiDim1+35)=5),MaiDim1+35,""))</f>
        <v/>
      </c>
      <c r="Q21" s="4"/>
      <c r="R21" s="6">
        <f>IF(DAY(JunDim1)=1,IF(AND(YEAR(JunDim1+22)=AnnéeCalendrier,MONTH(JunDim1+22)=6),JunDim1+22,""),IF(AND(YEAR(JunDim1+29)=AnnéeCalendrier,MONTH(JunDim1+29)=6),JunDim1+29,""))</f>
        <v>45831</v>
      </c>
      <c r="S21" s="5">
        <f>IF(DAY(JunDim1)=1,IF(AND(YEAR(JunDim1+23)=AnnéeCalendrier,MONTH(JunDim1+23)=6),JunDim1+23,""),IF(AND(YEAR(JunDim1+30)=AnnéeCalendrier,MONTH(JunDim1+30)=6),JunDim1+30,""))</f>
        <v>45832</v>
      </c>
      <c r="T21" s="5">
        <f>IF(DAY(JunDim1)=1,IF(AND(YEAR(JunDim1+24)=AnnéeCalendrier,MONTH(JunDim1+24)=6),JunDim1+24,""),IF(AND(YEAR(JunDim1+31)=AnnéeCalendrier,MONTH(JunDim1+31)=6),JunDim1+31,""))</f>
        <v>45833</v>
      </c>
      <c r="U21" s="5">
        <f>IF(DAY(JunDim1)=1,IF(AND(YEAR(JunDim1+25)=AnnéeCalendrier,MONTH(JunDim1+25)=6),JunDim1+25,""),IF(AND(YEAR(JunDim1+32)=AnnéeCalendrier,MONTH(JunDim1+32)=6),JunDim1+32,""))</f>
        <v>45834</v>
      </c>
      <c r="V21" s="5">
        <f>IF(DAY(JunDim1)=1,IF(AND(YEAR(JunDim1+26)=AnnéeCalendrier,MONTH(JunDim1+26)=6),JunDim1+26,""),IF(AND(YEAR(JunDim1+33)=AnnéeCalendrier,MONTH(JunDim1+33)=6),JunDim1+33,""))</f>
        <v>45835</v>
      </c>
      <c r="W21" s="5">
        <f>IF(DAY(JunDim1)=1,IF(AND(YEAR(JunDim1+27)=AnnéeCalendrier,MONTH(JunDim1+27)=6),JunDim1+27,""),IF(AND(YEAR(JunDim1+34)=AnnéeCalendrier,MONTH(JunDim1+34)=6),JunDim1+34,""))</f>
        <v>45836</v>
      </c>
      <c r="X21" s="7">
        <f>IF(DAY(JunDim1)=1,IF(AND(YEAR(JunDim1+28)=AnnéeCalendrier,MONTH(JunDim1+28)=6),JunDim1+28,""),IF(AND(YEAR(JunDim1+35)=AnnéeCalendrier,MONTH(JunDim1+35)=6),JunDim1+35,""))</f>
        <v>45837</v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>
        <f>IF(DAY(JunDim1)=1,IF(AND(YEAR(JunDim1+29)=AnnéeCalendrier,MONTH(JunDim1+29)=6),JunDim1+29,""),IF(AND(YEAR(JunDim1+36)=AnnéeCalendrier,MONTH(JunDim1+36)=6),JunDim1+36,""))</f>
        <v>45838</v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35" t="s">
        <v>4</v>
      </c>
      <c r="C24" s="35"/>
      <c r="D24" s="35"/>
      <c r="E24" s="35"/>
      <c r="F24" s="35"/>
      <c r="G24" s="35"/>
      <c r="H24" s="35"/>
      <c r="J24" s="35" t="s">
        <v>14</v>
      </c>
      <c r="K24" s="35"/>
      <c r="L24" s="35"/>
      <c r="M24" s="35"/>
      <c r="N24" s="35"/>
      <c r="O24" s="35"/>
      <c r="P24" s="35"/>
      <c r="R24" s="35" t="s">
        <v>18</v>
      </c>
      <c r="S24" s="35"/>
      <c r="T24" s="35"/>
      <c r="U24" s="35"/>
      <c r="V24" s="35"/>
      <c r="W24" s="35"/>
      <c r="X24" s="35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>
        <f>IF(DAY(JulDim1)=1,"",IF(AND(YEAR(JulDim1+2)=AnnéeCalendrier,MONTH(JulDim1+2)=7),JulDim1+2,""))</f>
        <v>45839</v>
      </c>
      <c r="D26" s="5">
        <f>IF(DAY(JulDim1)=1,"",IF(AND(YEAR(JulDim1+3)=AnnéeCalendrier,MONTH(JulDim1+3)=7),JulDim1+3,""))</f>
        <v>45840</v>
      </c>
      <c r="E26" s="5">
        <f>IF(DAY(JulDim1)=1,"",IF(AND(YEAR(JulDim1+4)=AnnéeCalendrier,MONTH(JulDim1+4)=7),JulDim1+4,""))</f>
        <v>45841</v>
      </c>
      <c r="F26" s="5">
        <f>IF(DAY(JulDim1)=1,"",IF(AND(YEAR(JulDim1+5)=AnnéeCalendrier,MONTH(JulDim1+5)=7),JulDim1+5,""))</f>
        <v>45842</v>
      </c>
      <c r="G26" s="5">
        <f>IF(DAY(JulDim1)=1,"",IF(AND(YEAR(JulDim1+6)=AnnéeCalendrier,MONTH(JulDim1+6)=7),JulDim1+6,""))</f>
        <v>45843</v>
      </c>
      <c r="H26" s="7">
        <f>IF(DAY(JulDim1)=1,IF(AND(YEAR(JulDim1)=AnnéeCalendrier,MONTH(JulDim1)=7),JulDim1,""),IF(AND(YEAR(JulDim1+7)=AnnéeCalendrier,MONTH(JulDim1+7)=7),JulDim1+7,""))</f>
        <v>45844</v>
      </c>
      <c r="J26" s="6" t="str">
        <f>IF(DAY(AouDim1)=1,"",IF(AND(YEAR(AouDim1+1)=AnnéeCalendrier,MONTH(AouDim1+1)=8),AouDim1+1,""))</f>
        <v/>
      </c>
      <c r="K26" s="5" t="str">
        <f>IF(DAY(AouDim1)=1,"",IF(AND(YEAR(AouDim1+2)=AnnéeCalendrier,MONTH(AouDim1+2)=8),AouDim1+2,""))</f>
        <v/>
      </c>
      <c r="L26" s="5" t="str">
        <f>IF(DAY(AouDim1)=1,"",IF(AND(YEAR(AouDim1+3)=AnnéeCalendrier,MONTH(AouDim1+3)=8),AouDim1+3,""))</f>
        <v/>
      </c>
      <c r="M26" s="5" t="str">
        <f>IF(DAY(AouDim1)=1,"",IF(AND(YEAR(AouDim1+4)=AnnéeCalendrier,MONTH(AouDim1+4)=8),AouDim1+4,""))</f>
        <v/>
      </c>
      <c r="N26" s="5">
        <f>IF(DAY(AouDim1)=1,"",IF(AND(YEAR(AouDim1+5)=AnnéeCalendrier,MONTH(AouDim1+5)=8),AouDim1+5,""))</f>
        <v>45870</v>
      </c>
      <c r="O26" s="5">
        <f>IF(DAY(AouDim1)=1,"",IF(AND(YEAR(AouDim1+6)=AnnéeCalendrier,MONTH(AouDim1+6)=8),AouDim1+6,""))</f>
        <v>45871</v>
      </c>
      <c r="P26" s="7">
        <f>IF(DAY(AouDim1)=1,IF(AND(YEAR(AouDim1)=AnnéeCalendrier,MONTH(AouDim1)=8),AouDim1,""),IF(AND(YEAR(AouDim1+7)=AnnéeCalendrier,MONTH(AouDim1+7)=8),AouDim1+7,""))</f>
        <v>45872</v>
      </c>
      <c r="Q26" s="1"/>
      <c r="R26" s="6">
        <f>IF(DAY(SepDim1)=1,"",IF(AND(YEAR(SepDim1+1)=AnnéeCalendrier,MONTH(SepDim1+1)=9),SepDim1+1,""))</f>
        <v>45901</v>
      </c>
      <c r="S26" s="5">
        <f>IF(DAY(SepDim1)=1,"",IF(AND(YEAR(SepDim1+2)=AnnéeCalendrier,MONTH(SepDim1+2)=9),SepDim1+2,""))</f>
        <v>45902</v>
      </c>
      <c r="T26" s="5">
        <f>IF(DAY(SepDim1)=1,"",IF(AND(YEAR(SepDim1+3)=AnnéeCalendrier,MONTH(SepDim1+3)=9),SepDim1+3,""))</f>
        <v>45903</v>
      </c>
      <c r="U26" s="5">
        <f>IF(DAY(SepDim1)=1,"",IF(AND(YEAR(SepDim1+4)=AnnéeCalendrier,MONTH(SepDim1+4)=9),SepDim1+4,""))</f>
        <v>45904</v>
      </c>
      <c r="V26" s="5">
        <f>IF(DAY(SepDim1)=1,"",IF(AND(YEAR(SepDim1+5)=AnnéeCalendrier,MONTH(SepDim1+5)=9),SepDim1+5,""))</f>
        <v>45905</v>
      </c>
      <c r="W26" s="5">
        <f>IF(DAY(SepDim1)=1,"",IF(AND(YEAR(SepDim1+6)=AnnéeCalendrier,MONTH(SepDim1+6)=9),SepDim1+6,""))</f>
        <v>45906</v>
      </c>
      <c r="X26" s="7">
        <f>IF(DAY(SepDim1)=1,IF(AND(YEAR(SepDim1)=AnnéeCalendrier,MONTH(SepDim1)=9),SepDim1,""),IF(AND(YEAR(SepDim1+7)=AnnéeCalendrier,MONTH(SepDim1+7)=9),SepDim1+7,""))</f>
        <v>45907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45845</v>
      </c>
      <c r="C27" s="5">
        <f>IF(DAY(JulDim1)=1,IF(AND(YEAR(JulDim1+2)=AnnéeCalendrier,MONTH(JulDim1+2)=7),JulDim1+2,""),IF(AND(YEAR(JulDim1+9)=AnnéeCalendrier,MONTH(JulDim1+9)=7),JulDim1+9,""))</f>
        <v>45846</v>
      </c>
      <c r="D27" s="5">
        <f>IF(DAY(JulDim1)=1,IF(AND(YEAR(JulDim1+3)=AnnéeCalendrier,MONTH(JulDim1+3)=7),JulDim1+3,""),IF(AND(YEAR(JulDim1+10)=AnnéeCalendrier,MONTH(JulDim1+10)=7),JulDim1+10,""))</f>
        <v>45847</v>
      </c>
      <c r="E27" s="5">
        <f>IF(DAY(JulDim1)=1,IF(AND(YEAR(JulDim1+4)=AnnéeCalendrier,MONTH(JulDim1+4)=7),JulDim1+4,""),IF(AND(YEAR(JulDim1+11)=AnnéeCalendrier,MONTH(JulDim1+11)=7),JulDim1+11,""))</f>
        <v>45848</v>
      </c>
      <c r="F27" s="5">
        <f>IF(DAY(JulDim1)=1,IF(AND(YEAR(JulDim1+5)=AnnéeCalendrier,MONTH(JulDim1+5)=7),JulDim1+5,""),IF(AND(YEAR(JulDim1+12)=AnnéeCalendrier,MONTH(JulDim1+12)=7),JulDim1+12,""))</f>
        <v>45849</v>
      </c>
      <c r="G27" s="5">
        <f>IF(DAY(JulDim1)=1,IF(AND(YEAR(JulDim1+6)=AnnéeCalendrier,MONTH(JulDim1+6)=7),JulDim1+6,""),IF(AND(YEAR(JulDim1+13)=AnnéeCalendrier,MONTH(JulDim1+13)=7),JulDim1+13,""))</f>
        <v>45850</v>
      </c>
      <c r="H27" s="7">
        <f>IF(DAY(JulDim1)=1,IF(AND(YEAR(JulDim1+7)=AnnéeCalendrier,MONTH(JulDim1+7)=7),JulDim1+7,""),IF(AND(YEAR(JulDim1+14)=AnnéeCalendrier,MONTH(JulDim1+14)=7),JulDim1+14,""))</f>
        <v>45851</v>
      </c>
      <c r="J27" s="6">
        <f>IF(DAY(AouDim1)=1,IF(AND(YEAR(AouDim1+1)=AnnéeCalendrier,MONTH(AouDim1+1)=8),AouDim1+1,""),IF(AND(YEAR(AouDim1+8)=AnnéeCalendrier,MONTH(AouDim1+8)=8),AouDim1+8,""))</f>
        <v>45873</v>
      </c>
      <c r="K27" s="5">
        <f>IF(DAY(AouDim1)=1,IF(AND(YEAR(AouDim1+2)=AnnéeCalendrier,MONTH(AouDim1+2)=8),AouDim1+2,""),IF(AND(YEAR(AouDim1+9)=AnnéeCalendrier,MONTH(AouDim1+9)=8),AouDim1+9,""))</f>
        <v>45874</v>
      </c>
      <c r="L27" s="5">
        <f>IF(DAY(AouDim1)=1,IF(AND(YEAR(AouDim1+3)=AnnéeCalendrier,MONTH(AouDim1+3)=8),AouDim1+3,""),IF(AND(YEAR(AouDim1+10)=AnnéeCalendrier,MONTH(AouDim1+10)=8),AouDim1+10,""))</f>
        <v>45875</v>
      </c>
      <c r="M27" s="5">
        <f>IF(DAY(AouDim1)=1,IF(AND(YEAR(AouDim1+4)=AnnéeCalendrier,MONTH(AouDim1+4)=8),AouDim1+4,""),IF(AND(YEAR(AouDim1+11)=AnnéeCalendrier,MONTH(AouDim1+11)=8),AouDim1+11,""))</f>
        <v>45876</v>
      </c>
      <c r="N27" s="5">
        <f>IF(DAY(AouDim1)=1,IF(AND(YEAR(AouDim1+5)=AnnéeCalendrier,MONTH(AouDim1+5)=8),AouDim1+5,""),IF(AND(YEAR(AouDim1+12)=AnnéeCalendrier,MONTH(AouDim1+12)=8),AouDim1+12,""))</f>
        <v>45877</v>
      </c>
      <c r="O27" s="5">
        <f>IF(DAY(AouDim1)=1,IF(AND(YEAR(AouDim1+6)=AnnéeCalendrier,MONTH(AouDim1+6)=8),AouDim1+6,""),IF(AND(YEAR(AouDim1+13)=AnnéeCalendrier,MONTH(AouDim1+13)=8),AouDim1+13,""))</f>
        <v>45878</v>
      </c>
      <c r="P27" s="7">
        <f>IF(DAY(AouDim1)=1,IF(AND(YEAR(AouDim1+7)=AnnéeCalendrier,MONTH(AouDim1+7)=8),AouDim1+7,""),IF(AND(YEAR(AouDim1+14)=AnnéeCalendrier,MONTH(AouDim1+14)=8),AouDim1+14,""))</f>
        <v>45879</v>
      </c>
      <c r="Q27" s="1"/>
      <c r="R27" s="6">
        <f>IF(DAY(SepDim1)=1,IF(AND(YEAR(SepDim1+1)=AnnéeCalendrier,MONTH(SepDim1+1)=9),SepDim1+1,""),IF(AND(YEAR(SepDim1+8)=AnnéeCalendrier,MONTH(SepDim1+8)=9),SepDim1+8,""))</f>
        <v>45908</v>
      </c>
      <c r="S27" s="5">
        <f>IF(DAY(SepDim1)=1,IF(AND(YEAR(SepDim1+2)=AnnéeCalendrier,MONTH(SepDim1+2)=9),SepDim1+2,""),IF(AND(YEAR(SepDim1+9)=AnnéeCalendrier,MONTH(SepDim1+9)=9),SepDim1+9,""))</f>
        <v>45909</v>
      </c>
      <c r="T27" s="5">
        <f>IF(DAY(SepDim1)=1,IF(AND(YEAR(SepDim1+3)=AnnéeCalendrier,MONTH(SepDim1+3)=9),SepDim1+3,""),IF(AND(YEAR(SepDim1+10)=AnnéeCalendrier,MONTH(SepDim1+10)=9),SepDim1+10,""))</f>
        <v>45910</v>
      </c>
      <c r="U27" s="5">
        <f>IF(DAY(SepDim1)=1,IF(AND(YEAR(SepDim1+4)=AnnéeCalendrier,MONTH(SepDim1+4)=9),SepDim1+4,""),IF(AND(YEAR(SepDim1+11)=AnnéeCalendrier,MONTH(SepDim1+11)=9),SepDim1+11,""))</f>
        <v>45911</v>
      </c>
      <c r="V27" s="5">
        <f>IF(DAY(SepDim1)=1,IF(AND(YEAR(SepDim1+5)=AnnéeCalendrier,MONTH(SepDim1+5)=9),SepDim1+5,""),IF(AND(YEAR(SepDim1+12)=AnnéeCalendrier,MONTH(SepDim1+12)=9),SepDim1+12,""))</f>
        <v>45912</v>
      </c>
      <c r="W27" s="5">
        <f>IF(DAY(SepDim1)=1,IF(AND(YEAR(SepDim1+6)=AnnéeCalendrier,MONTH(SepDim1+6)=9),SepDim1+6,""),IF(AND(YEAR(SepDim1+13)=AnnéeCalendrier,MONTH(SepDim1+13)=9),SepDim1+13,""))</f>
        <v>45913</v>
      </c>
      <c r="X27" s="7">
        <f>IF(DAY(SepDim1)=1,IF(AND(YEAR(SepDim1+7)=AnnéeCalendrier,MONTH(SepDim1+7)=9),SepDim1+7,""),IF(AND(YEAR(SepDim1+14)=AnnéeCalendrier,MONTH(SepDim1+14)=9),SepDim1+14,""))</f>
        <v>45914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45852</v>
      </c>
      <c r="C28" s="5">
        <f>IF(DAY(JulDim1)=1,IF(AND(YEAR(JulDim1+9)=AnnéeCalendrier,MONTH(JulDim1+9)=7),JulDim1+9,""),IF(AND(YEAR(JulDim1+16)=AnnéeCalendrier,MONTH(JulDim1+16)=7),JulDim1+16,""))</f>
        <v>45853</v>
      </c>
      <c r="D28" s="5">
        <f>IF(DAY(JulDim1)=1,IF(AND(YEAR(JulDim1+10)=AnnéeCalendrier,MONTH(JulDim1+10)=7),JulDim1+10,""),IF(AND(YEAR(JulDim1+17)=AnnéeCalendrier,MONTH(JulDim1+17)=7),JulDim1+17,""))</f>
        <v>45854</v>
      </c>
      <c r="E28" s="5">
        <f>IF(DAY(JulDim1)=1,IF(AND(YEAR(JulDim1+11)=AnnéeCalendrier,MONTH(JulDim1+11)=7),JulDim1+11,""),IF(AND(YEAR(JulDim1+18)=AnnéeCalendrier,MONTH(JulDim1+18)=7),JulDim1+18,""))</f>
        <v>45855</v>
      </c>
      <c r="F28" s="5">
        <f>IF(DAY(JulDim1)=1,IF(AND(YEAR(JulDim1+12)=AnnéeCalendrier,MONTH(JulDim1+12)=7),JulDim1+12,""),IF(AND(YEAR(JulDim1+19)=AnnéeCalendrier,MONTH(JulDim1+19)=7),JulDim1+19,""))</f>
        <v>45856</v>
      </c>
      <c r="G28" s="5">
        <f>IF(DAY(JulDim1)=1,IF(AND(YEAR(JulDim1+13)=AnnéeCalendrier,MONTH(JulDim1+13)=7),JulDim1+13,""),IF(AND(YEAR(JulDim1+20)=AnnéeCalendrier,MONTH(JulDim1+20)=7),JulDim1+20,""))</f>
        <v>45857</v>
      </c>
      <c r="H28" s="7">
        <f>IF(DAY(JulDim1)=1,IF(AND(YEAR(JulDim1+14)=AnnéeCalendrier,MONTH(JulDim1+14)=7),JulDim1+14,""),IF(AND(YEAR(JulDim1+21)=AnnéeCalendrier,MONTH(JulDim1+21)=7),JulDim1+21,""))</f>
        <v>45858</v>
      </c>
      <c r="J28" s="6">
        <f>IF(DAY(AouDim1)=1,IF(AND(YEAR(AouDim1+8)=AnnéeCalendrier,MONTH(AouDim1+8)=8),AouDim1+8,""),IF(AND(YEAR(AouDim1+15)=AnnéeCalendrier,MONTH(AouDim1+15)=8),AouDim1+15,""))</f>
        <v>45880</v>
      </c>
      <c r="K28" s="5">
        <f>IF(DAY(AouDim1)=1,IF(AND(YEAR(AouDim1+9)=AnnéeCalendrier,MONTH(AouDim1+9)=8),AouDim1+9,""),IF(AND(YEAR(AouDim1+16)=AnnéeCalendrier,MONTH(AouDim1+16)=8),AouDim1+16,""))</f>
        <v>45881</v>
      </c>
      <c r="L28" s="5">
        <f>IF(DAY(AouDim1)=1,IF(AND(YEAR(AouDim1+10)=AnnéeCalendrier,MONTH(AouDim1+10)=8),AouDim1+10,""),IF(AND(YEAR(AouDim1+17)=AnnéeCalendrier,MONTH(AouDim1+17)=8),AouDim1+17,""))</f>
        <v>45882</v>
      </c>
      <c r="M28" s="5">
        <f>IF(DAY(AouDim1)=1,IF(AND(YEAR(AouDim1+11)=AnnéeCalendrier,MONTH(AouDim1+11)=8),AouDim1+11,""),IF(AND(YEAR(AouDim1+18)=AnnéeCalendrier,MONTH(AouDim1+18)=8),AouDim1+18,""))</f>
        <v>45883</v>
      </c>
      <c r="N28" s="5">
        <f>IF(DAY(AouDim1)=1,IF(AND(YEAR(AouDim1+12)=AnnéeCalendrier,MONTH(AouDim1+12)=8),AouDim1+12,""),IF(AND(YEAR(AouDim1+19)=AnnéeCalendrier,MONTH(AouDim1+19)=8),AouDim1+19,""))</f>
        <v>45884</v>
      </c>
      <c r="O28" s="5">
        <f>IF(DAY(AouDim1)=1,IF(AND(YEAR(AouDim1+13)=AnnéeCalendrier,MONTH(AouDim1+13)=8),AouDim1+13,""),IF(AND(YEAR(AouDim1+20)=AnnéeCalendrier,MONTH(AouDim1+20)=8),AouDim1+20,""))</f>
        <v>45885</v>
      </c>
      <c r="P28" s="7">
        <f>IF(DAY(AouDim1)=1,IF(AND(YEAR(AouDim1+14)=AnnéeCalendrier,MONTH(AouDim1+14)=8),AouDim1+14,""),IF(AND(YEAR(AouDim1+21)=AnnéeCalendrier,MONTH(AouDim1+21)=8),AouDim1+21,""))</f>
        <v>45886</v>
      </c>
      <c r="Q28" s="1"/>
      <c r="R28" s="6">
        <f>IF(DAY(SepDim1)=1,IF(AND(YEAR(SepDim1+8)=AnnéeCalendrier,MONTH(SepDim1+8)=9),SepDim1+8,""),IF(AND(YEAR(SepDim1+15)=AnnéeCalendrier,MONTH(SepDim1+15)=9),SepDim1+15,""))</f>
        <v>45915</v>
      </c>
      <c r="S28" s="5">
        <f>IF(DAY(SepDim1)=1,IF(AND(YEAR(SepDim1+9)=AnnéeCalendrier,MONTH(SepDim1+9)=9),SepDim1+9,""),IF(AND(YEAR(SepDim1+16)=AnnéeCalendrier,MONTH(SepDim1+16)=9),SepDim1+16,""))</f>
        <v>45916</v>
      </c>
      <c r="T28" s="5">
        <f>IF(DAY(SepDim1)=1,IF(AND(YEAR(SepDim1+10)=AnnéeCalendrier,MONTH(SepDim1+10)=9),SepDim1+10,""),IF(AND(YEAR(SepDim1+17)=AnnéeCalendrier,MONTH(SepDim1+17)=9),SepDim1+17,""))</f>
        <v>45917</v>
      </c>
      <c r="U28" s="5">
        <f>IF(DAY(SepDim1)=1,IF(AND(YEAR(SepDim1+11)=AnnéeCalendrier,MONTH(SepDim1+11)=9),SepDim1+11,""),IF(AND(YEAR(SepDim1+18)=AnnéeCalendrier,MONTH(SepDim1+18)=9),SepDim1+18,""))</f>
        <v>45918</v>
      </c>
      <c r="V28" s="5">
        <f>IF(DAY(SepDim1)=1,IF(AND(YEAR(SepDim1+12)=AnnéeCalendrier,MONTH(SepDim1+12)=9),SepDim1+12,""),IF(AND(YEAR(SepDim1+19)=AnnéeCalendrier,MONTH(SepDim1+19)=9),SepDim1+19,""))</f>
        <v>45919</v>
      </c>
      <c r="W28" s="5">
        <f>IF(DAY(SepDim1)=1,IF(AND(YEAR(SepDim1+13)=AnnéeCalendrier,MONTH(SepDim1+13)=9),SepDim1+13,""),IF(AND(YEAR(SepDim1+20)=AnnéeCalendrier,MONTH(SepDim1+20)=9),SepDim1+20,""))</f>
        <v>45920</v>
      </c>
      <c r="X28" s="7">
        <f>IF(DAY(SepDim1)=1,IF(AND(YEAR(SepDim1+14)=AnnéeCalendrier,MONTH(SepDim1+14)=9),SepDim1+14,""),IF(AND(YEAR(SepDim1+21)=AnnéeCalendrier,MONTH(SepDim1+21)=9),SepDim1+21,""))</f>
        <v>45921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45859</v>
      </c>
      <c r="C29" s="5">
        <f>IF(DAY(JulDim1)=1,IF(AND(YEAR(JulDim1+16)=AnnéeCalendrier,MONTH(JulDim1+16)=7),JulDim1+16,""),IF(AND(YEAR(JulDim1+23)=AnnéeCalendrier,MONTH(JulDim1+23)=7),JulDim1+23,""))</f>
        <v>45860</v>
      </c>
      <c r="D29" s="5">
        <f>IF(DAY(JulDim1)=1,IF(AND(YEAR(JulDim1+17)=AnnéeCalendrier,MONTH(JulDim1+17)=7),JulDim1+17,""),IF(AND(YEAR(JulDim1+24)=AnnéeCalendrier,MONTH(JulDim1+24)=7),JulDim1+24,""))</f>
        <v>45861</v>
      </c>
      <c r="E29" s="5">
        <f>IF(DAY(JulDim1)=1,IF(AND(YEAR(JulDim1+18)=AnnéeCalendrier,MONTH(JulDim1+18)=7),JulDim1+18,""),IF(AND(YEAR(JulDim1+25)=AnnéeCalendrier,MONTH(JulDim1+25)=7),JulDim1+25,""))</f>
        <v>45862</v>
      </c>
      <c r="F29" s="5">
        <f>IF(DAY(JulDim1)=1,IF(AND(YEAR(JulDim1+19)=AnnéeCalendrier,MONTH(JulDim1+19)=7),JulDim1+19,""),IF(AND(YEAR(JulDim1+26)=AnnéeCalendrier,MONTH(JulDim1+26)=7),JulDim1+26,""))</f>
        <v>45863</v>
      </c>
      <c r="G29" s="5">
        <f>IF(DAY(JulDim1)=1,IF(AND(YEAR(JulDim1+20)=AnnéeCalendrier,MONTH(JulDim1+20)=7),JulDim1+20,""),IF(AND(YEAR(JulDim1+27)=AnnéeCalendrier,MONTH(JulDim1+27)=7),JulDim1+27,""))</f>
        <v>45864</v>
      </c>
      <c r="H29" s="7">
        <f>IF(DAY(JulDim1)=1,IF(AND(YEAR(JulDim1+21)=AnnéeCalendrier,MONTH(JulDim1+21)=7),JulDim1+21,""),IF(AND(YEAR(JulDim1+28)=AnnéeCalendrier,MONTH(JulDim1+28)=7),JulDim1+28,""))</f>
        <v>45865</v>
      </c>
      <c r="J29" s="6">
        <f>IF(DAY(AouDim1)=1,IF(AND(YEAR(AouDim1+15)=AnnéeCalendrier,MONTH(AouDim1+15)=8),AouDim1+15,""),IF(AND(YEAR(AouDim1+22)=AnnéeCalendrier,MONTH(AouDim1+22)=8),AouDim1+22,""))</f>
        <v>45887</v>
      </c>
      <c r="K29" s="5">
        <f>IF(DAY(AouDim1)=1,IF(AND(YEAR(AouDim1+16)=AnnéeCalendrier,MONTH(AouDim1+16)=8),AouDim1+16,""),IF(AND(YEAR(AouDim1+23)=AnnéeCalendrier,MONTH(AouDim1+23)=8),AouDim1+23,""))</f>
        <v>45888</v>
      </c>
      <c r="L29" s="5">
        <f>IF(DAY(AouDim1)=1,IF(AND(YEAR(AouDim1+17)=AnnéeCalendrier,MONTH(AouDim1+17)=8),AouDim1+17,""),IF(AND(YEAR(AouDim1+24)=AnnéeCalendrier,MONTH(AouDim1+24)=8),AouDim1+24,""))</f>
        <v>45889</v>
      </c>
      <c r="M29" s="5">
        <f>IF(DAY(AouDim1)=1,IF(AND(YEAR(AouDim1+18)=AnnéeCalendrier,MONTH(AouDim1+18)=8),AouDim1+18,""),IF(AND(YEAR(AouDim1+25)=AnnéeCalendrier,MONTH(AouDim1+25)=8),AouDim1+25,""))</f>
        <v>45890</v>
      </c>
      <c r="N29" s="5">
        <f>IF(DAY(AouDim1)=1,IF(AND(YEAR(AouDim1+19)=AnnéeCalendrier,MONTH(AouDim1+19)=8),AouDim1+19,""),IF(AND(YEAR(AouDim1+26)=AnnéeCalendrier,MONTH(AouDim1+26)=8),AouDim1+26,""))</f>
        <v>45891</v>
      </c>
      <c r="O29" s="5">
        <f>IF(DAY(AouDim1)=1,IF(AND(YEAR(AouDim1+20)=AnnéeCalendrier,MONTH(AouDim1+20)=8),AouDim1+20,""),IF(AND(YEAR(AouDim1+27)=AnnéeCalendrier,MONTH(AouDim1+27)=8),AouDim1+27,""))</f>
        <v>45892</v>
      </c>
      <c r="P29" s="7">
        <f>IF(DAY(AouDim1)=1,IF(AND(YEAR(AouDim1+21)=AnnéeCalendrier,MONTH(AouDim1+21)=8),AouDim1+21,""),IF(AND(YEAR(AouDim1+28)=AnnéeCalendrier,MONTH(AouDim1+28)=8),AouDim1+28,""))</f>
        <v>45893</v>
      </c>
      <c r="Q29" s="1"/>
      <c r="R29" s="6">
        <f>IF(DAY(SepDim1)=1,IF(AND(YEAR(SepDim1+15)=AnnéeCalendrier,MONTH(SepDim1+15)=9),SepDim1+15,""),IF(AND(YEAR(SepDim1+22)=AnnéeCalendrier,MONTH(SepDim1+22)=9),SepDim1+22,""))</f>
        <v>45922</v>
      </c>
      <c r="S29" s="5">
        <f>IF(DAY(SepDim1)=1,IF(AND(YEAR(SepDim1+16)=AnnéeCalendrier,MONTH(SepDim1+16)=9),SepDim1+16,""),IF(AND(YEAR(SepDim1+23)=AnnéeCalendrier,MONTH(SepDim1+23)=9),SepDim1+23,""))</f>
        <v>45923</v>
      </c>
      <c r="T29" s="5">
        <f>IF(DAY(SepDim1)=1,IF(AND(YEAR(SepDim1+17)=AnnéeCalendrier,MONTH(SepDim1+17)=9),SepDim1+17,""),IF(AND(YEAR(SepDim1+24)=AnnéeCalendrier,MONTH(SepDim1+24)=9),SepDim1+24,""))</f>
        <v>45924</v>
      </c>
      <c r="U29" s="5">
        <f>IF(DAY(SepDim1)=1,IF(AND(YEAR(SepDim1+18)=AnnéeCalendrier,MONTH(SepDim1+18)=9),SepDim1+18,""),IF(AND(YEAR(SepDim1+25)=AnnéeCalendrier,MONTH(SepDim1+25)=9),SepDim1+25,""))</f>
        <v>45925</v>
      </c>
      <c r="V29" s="5">
        <f>IF(DAY(SepDim1)=1,IF(AND(YEAR(SepDim1+19)=AnnéeCalendrier,MONTH(SepDim1+19)=9),SepDim1+19,""),IF(AND(YEAR(SepDim1+26)=AnnéeCalendrier,MONTH(SepDim1+26)=9),SepDim1+26,""))</f>
        <v>45926</v>
      </c>
      <c r="W29" s="5">
        <f>IF(DAY(SepDim1)=1,IF(AND(YEAR(SepDim1+20)=AnnéeCalendrier,MONTH(SepDim1+20)=9),SepDim1+20,""),IF(AND(YEAR(SepDim1+27)=AnnéeCalendrier,MONTH(SepDim1+27)=9),SepDim1+27,""))</f>
        <v>45927</v>
      </c>
      <c r="X29" s="7">
        <f>IF(DAY(SepDim1)=1,IF(AND(YEAR(SepDim1+21)=AnnéeCalendrier,MONTH(SepDim1+21)=9),SepDim1+21,""),IF(AND(YEAR(SepDim1+28)=AnnéeCalendrier,MONTH(SepDim1+28)=9),SepDim1+28,""))</f>
        <v>45928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45866</v>
      </c>
      <c r="C30" s="5">
        <f>IF(DAY(JulDim1)=1,IF(AND(YEAR(JulDim1+23)=AnnéeCalendrier,MONTH(JulDim1+23)=7),JulDim1+23,""),IF(AND(YEAR(JulDim1+30)=AnnéeCalendrier,MONTH(JulDim1+30)=7),JulDim1+30,""))</f>
        <v>45867</v>
      </c>
      <c r="D30" s="5">
        <f>IF(DAY(JulDim1)=1,IF(AND(YEAR(JulDim1+24)=AnnéeCalendrier,MONTH(JulDim1+24)=7),JulDim1+24,""),IF(AND(YEAR(JulDim1+31)=AnnéeCalendrier,MONTH(JulDim1+31)=7),JulDim1+31,""))</f>
        <v>45868</v>
      </c>
      <c r="E30" s="5">
        <f>IF(DAY(JulDim1)=1,IF(AND(YEAR(JulDim1+25)=AnnéeCalendrier,MONTH(JulDim1+25)=7),JulDim1+25,""),IF(AND(YEAR(JulDim1+32)=AnnéeCalendrier,MONTH(JulDim1+32)=7),JulDim1+32,""))</f>
        <v>45869</v>
      </c>
      <c r="F30" s="5" t="str">
        <f>IF(DAY(JulDim1)=1,IF(AND(YEAR(JulDim1+26)=AnnéeCalendrier,MONTH(JulDim1+26)=7),JulDim1+26,""),IF(AND(YEAR(JulDim1+33)=AnnéeCalendrier,MONTH(JulDim1+33)=7),JulDim1+33,""))</f>
        <v/>
      </c>
      <c r="G30" s="5" t="str">
        <f>IF(DAY(JulDim1)=1,IF(AND(YEAR(JulDim1+27)=AnnéeCalendrier,MONTH(JulDim1+27)=7),JulDim1+27,""),IF(AND(YEAR(JulDim1+34)=AnnéeCalendrier,MONTH(JulDim1+34)=7),JulDim1+34,""))</f>
        <v/>
      </c>
      <c r="H30" s="7" t="str">
        <f>IF(DAY(JulDim1)=1,IF(AND(YEAR(JulDim1+28)=AnnéeCalendrier,MONTH(JulDim1+28)=7),JulDim1+28,""),IF(AND(YEAR(JulDim1+35)=AnnéeCalendrier,MONTH(JulDim1+35)=7),JulDim1+35,""))</f>
        <v/>
      </c>
      <c r="J30" s="6">
        <f>IF(DAY(AouDim1)=1,IF(AND(YEAR(AouDim1+22)=AnnéeCalendrier,MONTH(AouDim1+22)=8),AouDim1+22,""),IF(AND(YEAR(AouDim1+29)=AnnéeCalendrier,MONTH(AouDim1+29)=8),AouDim1+29,""))</f>
        <v>45894</v>
      </c>
      <c r="K30" s="5">
        <f>IF(DAY(AouDim1)=1,IF(AND(YEAR(AouDim1+23)=AnnéeCalendrier,MONTH(AouDim1+23)=8),AouDim1+23,""),IF(AND(YEAR(AouDim1+30)=AnnéeCalendrier,MONTH(AouDim1+30)=8),AouDim1+30,""))</f>
        <v>45895</v>
      </c>
      <c r="L30" s="5">
        <f>IF(DAY(AouDim1)=1,IF(AND(YEAR(AouDim1+24)=AnnéeCalendrier,MONTH(AouDim1+24)=8),AouDim1+24,""),IF(AND(YEAR(AouDim1+31)=AnnéeCalendrier,MONTH(AouDim1+31)=8),AouDim1+31,""))</f>
        <v>45896</v>
      </c>
      <c r="M30" s="5">
        <f>IF(DAY(AouDim1)=1,IF(AND(YEAR(AouDim1+25)=AnnéeCalendrier,MONTH(AouDim1+25)=8),AouDim1+25,""),IF(AND(YEAR(AouDim1+32)=AnnéeCalendrier,MONTH(AouDim1+32)=8),AouDim1+32,""))</f>
        <v>45897</v>
      </c>
      <c r="N30" s="5">
        <f>IF(DAY(AouDim1)=1,IF(AND(YEAR(AouDim1+26)=AnnéeCalendrier,MONTH(AouDim1+26)=8),AouDim1+26,""),IF(AND(YEAR(AouDim1+33)=AnnéeCalendrier,MONTH(AouDim1+33)=8),AouDim1+33,""))</f>
        <v>45898</v>
      </c>
      <c r="O30" s="5">
        <f>IF(DAY(AouDim1)=1,IF(AND(YEAR(AouDim1+27)=AnnéeCalendrier,MONTH(AouDim1+27)=8),AouDim1+27,""),IF(AND(YEAR(AouDim1+34)=AnnéeCalendrier,MONTH(AouDim1+34)=8),AouDim1+34,""))</f>
        <v>45899</v>
      </c>
      <c r="P30" s="7">
        <f>IF(DAY(AouDim1)=1,IF(AND(YEAR(AouDim1+28)=AnnéeCalendrier,MONTH(AouDim1+28)=8),AouDim1+28,""),IF(AND(YEAR(AouDim1+35)=AnnéeCalendrier,MONTH(AouDim1+35)=8),AouDim1+35,""))</f>
        <v>45900</v>
      </c>
      <c r="Q30" s="1"/>
      <c r="R30" s="6">
        <f>IF(DAY(SepDim1)=1,IF(AND(YEAR(SepDim1+22)=AnnéeCalendrier,MONTH(SepDim1+22)=9),SepDim1+22,""),IF(AND(YEAR(SepDim1+29)=AnnéeCalendrier,MONTH(SepDim1+29)=9),SepDim1+29,""))</f>
        <v>45929</v>
      </c>
      <c r="S30" s="5">
        <f>IF(DAY(SepDim1)=1,IF(AND(YEAR(SepDim1+23)=AnnéeCalendrier,MONTH(SepDim1+23)=9),SepDim1+23,""),IF(AND(YEAR(SepDim1+30)=AnnéeCalendrier,MONTH(SepDim1+30)=9),SepDim1+30,""))</f>
        <v>45930</v>
      </c>
      <c r="T30" s="5" t="str">
        <f>IF(DAY(SepDim1)=1,IF(AND(YEAR(SepDim1+24)=AnnéeCalendrier,MONTH(SepDim1+24)=9),SepDim1+24,""),IF(AND(YEAR(SepDim1+31)=AnnéeCalendrier,MONTH(SepDim1+31)=9),SepDim1+31,""))</f>
        <v/>
      </c>
      <c r="U30" s="5" t="str">
        <f>IF(DAY(SepDim1)=1,IF(AND(YEAR(SepDim1+25)=AnnéeCalendrier,MONTH(SepDim1+25)=9),SepDim1+25,""),IF(AND(YEAR(SepDim1+32)=AnnéeCalendrier,MONTH(SepDim1+32)=9),SepDim1+32,""))</f>
        <v/>
      </c>
      <c r="V30" s="5" t="str">
        <f>IF(DAY(SepDim1)=1,IF(AND(YEAR(SepDim1+26)=AnnéeCalendrier,MONTH(SepDim1+26)=9),SepDim1+26,""),IF(AND(YEAR(SepDim1+33)=AnnéeCalendrier,MONTH(SepDim1+33)=9),SepDim1+33,""))</f>
        <v/>
      </c>
      <c r="W30" s="5" t="str">
        <f>IF(DAY(SepDim1)=1,IF(AND(YEAR(SepDim1+27)=AnnéeCalendrier,MONTH(SepDim1+27)=9),SepDim1+27,""),IF(AND(YEAR(SepDim1+34)=AnnéeCalendrier,MONTH(SepDim1+34)=9),SepDim1+34,""))</f>
        <v/>
      </c>
      <c r="X30" s="7" t="str">
        <f>IF(DAY(SepDim1)=1,IF(AND(YEAR(SepDim1+28)=AnnéeCalendrier,MONTH(SepDim1+28)=9),SepDim1+28,""),IF(AND(YEAR(SepDim1+35)=AnnéeCalendrier,MONTH(SepDim1+35)=9),SepDim1+35,""))</f>
        <v/>
      </c>
    </row>
    <row r="31" spans="1:24" ht="36" customHeight="1" x14ac:dyDescent="0.25">
      <c r="B31" s="8" t="str">
        <f>IF(DAY(JulDim1)=1,IF(AND(YEAR(JulDim1+29)=AnnéeCalendrier,MONTH(JulDim1+29)=7),JulDim1+29,""),IF(AND(YEAR(JulDim1+36)=AnnéeCalendrier,MONTH(JulDim1+36)=7),JulDim1+36,""))</f>
        <v/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 t="str">
        <f>IF(DAY(AouDim1)=1,IF(AND(YEAR(AouDim1+29)=AnnéeCalendrier,MONTH(AouDim1+29)=8),AouDim1+29,""),IF(AND(YEAR(AouDim1+36)=AnnéeCalendrier,MONTH(AouDim1+36)=8),AouDim1+36,""))</f>
        <v/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35" t="s">
        <v>5</v>
      </c>
      <c r="C33" s="35"/>
      <c r="D33" s="35"/>
      <c r="E33" s="35"/>
      <c r="F33" s="35"/>
      <c r="G33" s="35"/>
      <c r="H33" s="35"/>
      <c r="J33" s="35" t="s">
        <v>15</v>
      </c>
      <c r="K33" s="35"/>
      <c r="L33" s="35"/>
      <c r="M33" s="35"/>
      <c r="N33" s="35"/>
      <c r="O33" s="35"/>
      <c r="P33" s="35"/>
      <c r="R33" s="35" t="s">
        <v>19</v>
      </c>
      <c r="S33" s="35"/>
      <c r="T33" s="35"/>
      <c r="U33" s="35"/>
      <c r="V33" s="35"/>
      <c r="W33" s="35"/>
      <c r="X33" s="35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 t="str">
        <f>IF(DAY(OctDim1)=1,"",IF(AND(YEAR(OctDim1+2)=AnnéeCalendrier,MONTH(OctDim1+2)=10),OctDim1+2,""))</f>
        <v/>
      </c>
      <c r="D35" s="5">
        <f>IF(DAY(OctDim1)=1,"",IF(AND(YEAR(OctDim1+3)=AnnéeCalendrier,MONTH(OctDim1+3)=10),OctDim1+3,""))</f>
        <v>45931</v>
      </c>
      <c r="E35" s="5">
        <f>IF(DAY(OctDim1)=1,"",IF(AND(YEAR(OctDim1+4)=AnnéeCalendrier,MONTH(OctDim1+4)=10),OctDim1+4,""))</f>
        <v>45932</v>
      </c>
      <c r="F35" s="5">
        <f>IF(DAY(OctDim1)=1,"",IF(AND(YEAR(OctDim1+5)=AnnéeCalendrier,MONTH(OctDim1+5)=10),OctDim1+5,""))</f>
        <v>45933</v>
      </c>
      <c r="G35" s="5">
        <f>IF(DAY(OctDim1)=1,"",IF(AND(YEAR(OctDim1+6)=AnnéeCalendrier,MONTH(OctDim1+6)=10),OctDim1+6,""))</f>
        <v>45934</v>
      </c>
      <c r="H35" s="7">
        <f>IF(DAY(OctDim1)=1,IF(AND(YEAR(OctDim1)=AnnéeCalendrier,MONTH(OctDim1)=10),OctDim1,""),IF(AND(YEAR(OctDim1+7)=AnnéeCalendrier,MONTH(OctDim1+7)=10),OctDim1+7,""))</f>
        <v>45935</v>
      </c>
      <c r="I35" s="4"/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 t="str">
        <f>IF(DAY(NovDim1)=1,"",IF(AND(YEAR(NovDim1+3)=AnnéeCalendrier,MONTH(NovDim1+3)=11),NovDim1+3,""))</f>
        <v/>
      </c>
      <c r="M35" s="5" t="str">
        <f>IF(DAY(NovDim1)=1,"",IF(AND(YEAR(NovDim1+4)=AnnéeCalendrier,MONTH(NovDim1+4)=11),NovDim1+4,""))</f>
        <v/>
      </c>
      <c r="N35" s="5" t="str">
        <f>IF(DAY(NovDim1)=1,"",IF(AND(YEAR(NovDim1+5)=AnnéeCalendrier,MONTH(NovDim1+5)=11),NovDim1+5,""))</f>
        <v/>
      </c>
      <c r="O35" s="5">
        <f>IF(DAY(NovDim1)=1,"",IF(AND(YEAR(NovDim1+6)=AnnéeCalendrier,MONTH(NovDim1+6)=11),NovDim1+6,""))</f>
        <v>45962</v>
      </c>
      <c r="P35" s="7">
        <f>IF(DAY(NovDim1)=1,IF(AND(YEAR(NovDim1)=AnnéeCalendrier,MONTH(NovDim1)=11),NovDim1,""),IF(AND(YEAR(NovDim1+7)=AnnéeCalendrier,MONTH(NovDim1+7)=11),NovDim1+7,""))</f>
        <v>45963</v>
      </c>
      <c r="R35" s="6" t="str">
        <f>IF(DAY(DécDim1)=1,"",IF(AND(YEAR(DécDim1+1)=AnnéeCalendrier,MONTH(DécDim1+1)=12),DécDim1+1,""))</f>
        <v/>
      </c>
      <c r="S35" s="5" t="str">
        <f>IF(DAY(DécDim1)=1,"",IF(AND(YEAR(DécDim1+2)=AnnéeCalendrier,MONTH(DécDim1+2)=12),DécDim1+2,""))</f>
        <v/>
      </c>
      <c r="T35" s="5" t="str">
        <f>IF(DAY(DécDim1)=1,"",IF(AND(YEAR(DécDim1+3)=AnnéeCalendrier,MONTH(DécDim1+3)=12),DécDim1+3,""))</f>
        <v/>
      </c>
      <c r="U35" s="5" t="str">
        <f>IF(DAY(DécDim1)=1,"",IF(AND(YEAR(DécDim1+4)=AnnéeCalendrier,MONTH(DécDim1+4)=12),DécDim1+4,""))</f>
        <v/>
      </c>
      <c r="V35" s="5" t="str">
        <f>IF(DAY(DécDim1)=1,"",IF(AND(YEAR(DécDim1+5)=AnnéeCalendrier,MONTH(DécDim1+5)=12),DécDim1+5,""))</f>
        <v/>
      </c>
      <c r="W35" s="5" t="str">
        <f>IF(DAY(DécDim1)=1,"",IF(AND(YEAR(DécDim1+6)=AnnéeCalendrier,MONTH(DécDim1+6)=12),DécDim1+6,""))</f>
        <v/>
      </c>
      <c r="X35" s="31" t="str">
        <f>IF(DAY(DécDim1)=1,IF(AND(YEAR(DécDim1)=AnnéeCalendrier,MONTH(DécDim1)=12),DécDim1,""),IF(AND(YEAR(DécDim1+7)=AnnéeCalendrier,MONTH(DécDim1+7)=12),DécDim1+7,""))</f>
        <v/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45936</v>
      </c>
      <c r="C36" s="5">
        <f>IF(DAY(OctDim1)=1,IF(AND(YEAR(OctDim1+2)=AnnéeCalendrier,MONTH(OctDim1+2)=10),OctDim1+2,""),IF(AND(YEAR(OctDim1+9)=AnnéeCalendrier,MONTH(OctDim1+9)=10),OctDim1+9,""))</f>
        <v>45937</v>
      </c>
      <c r="D36" s="5">
        <f>IF(DAY(OctDim1)=1,IF(AND(YEAR(OctDim1+3)=AnnéeCalendrier,MONTH(OctDim1+3)=10),OctDim1+3,""),IF(AND(YEAR(OctDim1+10)=AnnéeCalendrier,MONTH(OctDim1+10)=10),OctDim1+10,""))</f>
        <v>45938</v>
      </c>
      <c r="E36" s="5">
        <f>IF(DAY(OctDim1)=1,IF(AND(YEAR(OctDim1+4)=AnnéeCalendrier,MONTH(OctDim1+4)=10),OctDim1+4,""),IF(AND(YEAR(OctDim1+11)=AnnéeCalendrier,MONTH(OctDim1+11)=10),OctDim1+11,""))</f>
        <v>45939</v>
      </c>
      <c r="F36" s="5">
        <f>IF(DAY(OctDim1)=1,IF(AND(YEAR(OctDim1+5)=AnnéeCalendrier,MONTH(OctDim1+5)=10),OctDim1+5,""),IF(AND(YEAR(OctDim1+12)=AnnéeCalendrier,MONTH(OctDim1+12)=10),OctDim1+12,""))</f>
        <v>45940</v>
      </c>
      <c r="G36" s="5">
        <f>IF(DAY(OctDim1)=1,IF(AND(YEAR(OctDim1+6)=AnnéeCalendrier,MONTH(OctDim1+6)=10),OctDim1+6,""),IF(AND(YEAR(OctDim1+13)=AnnéeCalendrier,MONTH(OctDim1+13)=10),OctDim1+13,""))</f>
        <v>45941</v>
      </c>
      <c r="H36" s="7">
        <f>IF(DAY(OctDim1)=1,IF(AND(YEAR(OctDim1+7)=AnnéeCalendrier,MONTH(OctDim1+7)=10),OctDim1+7,""),IF(AND(YEAR(OctDim1+14)=AnnéeCalendrier,MONTH(OctDim1+14)=10),OctDim1+14,""))</f>
        <v>45942</v>
      </c>
      <c r="I36" s="4"/>
      <c r="J36" s="6">
        <f>IF(DAY(NovDim1)=1,IF(AND(YEAR(NovDim1+1)=AnnéeCalendrier,MONTH(NovDim1+1)=11),NovDim1+1,""),IF(AND(YEAR(NovDim1+8)=AnnéeCalendrier,MONTH(NovDim1+8)=11),NovDim1+8,""))</f>
        <v>45964</v>
      </c>
      <c r="K36" s="5">
        <f>IF(DAY(NovDim1)=1,IF(AND(YEAR(NovDim1+2)=AnnéeCalendrier,MONTH(NovDim1+2)=11),NovDim1+2,""),IF(AND(YEAR(NovDim1+9)=AnnéeCalendrier,MONTH(NovDim1+9)=11),NovDim1+9,""))</f>
        <v>45965</v>
      </c>
      <c r="L36" s="5">
        <f>IF(DAY(NovDim1)=1,IF(AND(YEAR(NovDim1+3)=AnnéeCalendrier,MONTH(NovDim1+3)=11),NovDim1+3,""),IF(AND(YEAR(NovDim1+10)=AnnéeCalendrier,MONTH(NovDim1+10)=11),NovDim1+10,""))</f>
        <v>45966</v>
      </c>
      <c r="M36" s="5">
        <f>IF(DAY(NovDim1)=1,IF(AND(YEAR(NovDim1+4)=AnnéeCalendrier,MONTH(NovDim1+4)=11),NovDim1+4,""),IF(AND(YEAR(NovDim1+11)=AnnéeCalendrier,MONTH(NovDim1+11)=11),NovDim1+11,""))</f>
        <v>45967</v>
      </c>
      <c r="N36" s="5">
        <f>IF(DAY(NovDim1)=1,IF(AND(YEAR(NovDim1+5)=AnnéeCalendrier,MONTH(NovDim1+5)=11),NovDim1+5,""),IF(AND(YEAR(NovDim1+12)=AnnéeCalendrier,MONTH(NovDim1+12)=11),NovDim1+12,""))</f>
        <v>45968</v>
      </c>
      <c r="O36" s="5">
        <f>IF(DAY(NovDim1)=1,IF(AND(YEAR(NovDim1+6)=AnnéeCalendrier,MONTH(NovDim1+6)=11),NovDim1+6,""),IF(AND(YEAR(NovDim1+13)=AnnéeCalendrier,MONTH(NovDim1+13)=11),NovDim1+13,""))</f>
        <v>45969</v>
      </c>
      <c r="P36" s="7">
        <f>IF(DAY(NovDim1)=1,IF(AND(YEAR(NovDim1+7)=AnnéeCalendrier,MONTH(NovDim1+7)=11),NovDim1+7,""),IF(AND(YEAR(NovDim1+14)=AnnéeCalendrier,MONTH(NovDim1+14)=11),NovDim1+14,""))</f>
        <v>45970</v>
      </c>
      <c r="R36" s="29" t="str">
        <f>IF(DAY(DécDim1)=1,IF(AND(YEAR(DécDim1+1)=AnnéeCalendrier,MONTH(DécDim1+1)=12),DécDim1+1,""),IF(AND(YEAR(DécDim1+8)=AnnéeCalendrier,MONTH(DécDim1+8)=12),DécDim1+8,""))</f>
        <v/>
      </c>
      <c r="S36" s="30" t="str">
        <f>IF(DAY(DécDim1)=1,IF(AND(YEAR(DécDim1+2)=AnnéeCalendrier,MONTH(DécDim1+2)=12),DécDim1+2,""),IF(AND(YEAR(DécDim1+9)=AnnéeCalendrier,MONTH(DécDim1+9)=12),DécDim1+9,""))</f>
        <v/>
      </c>
      <c r="T36" s="30" t="str">
        <f>IF(DAY(DécDim1)=1,IF(AND(YEAR(DécDim1+3)=AnnéeCalendrier,MONTH(DécDim1+3)=12),DécDim1+3,""),IF(AND(YEAR(DécDim1+10)=AnnéeCalendrier,MONTH(DécDim1+10)=12),DécDim1+10,""))</f>
        <v/>
      </c>
      <c r="U36" s="30" t="str">
        <f>IF(DAY(DécDim1)=1,IF(AND(YEAR(DécDim1+4)=AnnéeCalendrier,MONTH(DécDim1+4)=12),DécDim1+4,""),IF(AND(YEAR(DécDim1+11)=AnnéeCalendrier,MONTH(DécDim1+11)=12),DécDim1+11,""))</f>
        <v/>
      </c>
      <c r="V36" s="30" t="str">
        <f>IF(DAY(DécDim1)=1,IF(AND(YEAR(DécDim1+5)=AnnéeCalendrier,MONTH(DécDim1+5)=12),DécDim1+5,""),IF(AND(YEAR(DécDim1+12)=AnnéeCalendrier,MONTH(DécDim1+12)=12),DécDim1+12,""))</f>
        <v/>
      </c>
      <c r="W36" s="30" t="str">
        <f>IF(DAY(DécDim1)=1,IF(AND(YEAR(DécDim1+6)=AnnéeCalendrier,MONTH(DécDim1+6)=12),DécDim1+6,""),IF(AND(YEAR(DécDim1+13)=AnnéeCalendrier,MONTH(DécDim1+13)=12),DécDim1+13,""))</f>
        <v/>
      </c>
      <c r="X36" s="31" t="str">
        <f>IF(DAY(DécDim1)=1,IF(AND(YEAR(DécDim1+7)=AnnéeCalendrier,MONTH(DécDim1+7)=12),DécDim1+7,""),IF(AND(YEAR(DécDim1+14)=AnnéeCalendrier,MONTH(DécDim1+14)=12),DécDim1+14,""))</f>
        <v/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45943</v>
      </c>
      <c r="C37" s="5">
        <f>IF(DAY(OctDim1)=1,IF(AND(YEAR(OctDim1+9)=AnnéeCalendrier,MONTH(OctDim1+9)=10),OctDim1+9,""),IF(AND(YEAR(OctDim1+16)=AnnéeCalendrier,MONTH(OctDim1+16)=10),OctDim1+16,""))</f>
        <v>45944</v>
      </c>
      <c r="D37" s="5">
        <f>IF(DAY(OctDim1)=1,IF(AND(YEAR(OctDim1+10)=AnnéeCalendrier,MONTH(OctDim1+10)=10),OctDim1+10,""),IF(AND(YEAR(OctDim1+17)=AnnéeCalendrier,MONTH(OctDim1+17)=10),OctDim1+17,""))</f>
        <v>45945</v>
      </c>
      <c r="E37" s="5">
        <f>IF(DAY(OctDim1)=1,IF(AND(YEAR(OctDim1+11)=AnnéeCalendrier,MONTH(OctDim1+11)=10),OctDim1+11,""),IF(AND(YEAR(OctDim1+18)=AnnéeCalendrier,MONTH(OctDim1+18)=10),OctDim1+18,""))</f>
        <v>45946</v>
      </c>
      <c r="F37" s="5">
        <f>IF(DAY(OctDim1)=1,IF(AND(YEAR(OctDim1+12)=AnnéeCalendrier,MONTH(OctDim1+12)=10),OctDim1+12,""),IF(AND(YEAR(OctDim1+19)=AnnéeCalendrier,MONTH(OctDim1+19)=10),OctDim1+19,""))</f>
        <v>45947</v>
      </c>
      <c r="G37" s="5">
        <f>IF(DAY(OctDim1)=1,IF(AND(YEAR(OctDim1+13)=AnnéeCalendrier,MONTH(OctDim1+13)=10),OctDim1+13,""),IF(AND(YEAR(OctDim1+20)=AnnéeCalendrier,MONTH(OctDim1+20)=10),OctDim1+20,""))</f>
        <v>45948</v>
      </c>
      <c r="H37" s="7">
        <f>IF(DAY(OctDim1)=1,IF(AND(YEAR(OctDim1+14)=AnnéeCalendrier,MONTH(OctDim1+14)=10),OctDim1+14,""),IF(AND(YEAR(OctDim1+21)=AnnéeCalendrier,MONTH(OctDim1+21)=10),OctDim1+21,""))</f>
        <v>45949</v>
      </c>
      <c r="I37" s="4"/>
      <c r="J37" s="6">
        <f>IF(DAY(NovDim1)=1,IF(AND(YEAR(NovDim1+8)=AnnéeCalendrier,MONTH(NovDim1+8)=11),NovDim1+8,""),IF(AND(YEAR(NovDim1+15)=AnnéeCalendrier,MONTH(NovDim1+15)=11),NovDim1+15,""))</f>
        <v>45971</v>
      </c>
      <c r="K37" s="5">
        <f>IF(DAY(NovDim1)=1,IF(AND(YEAR(NovDim1+9)=AnnéeCalendrier,MONTH(NovDim1+9)=11),NovDim1+9,""),IF(AND(YEAR(NovDim1+16)=AnnéeCalendrier,MONTH(NovDim1+16)=11),NovDim1+16,""))</f>
        <v>45972</v>
      </c>
      <c r="L37" s="5">
        <f>IF(DAY(NovDim1)=1,IF(AND(YEAR(NovDim1+10)=AnnéeCalendrier,MONTH(NovDim1+10)=11),NovDim1+10,""),IF(AND(YEAR(NovDim1+17)=AnnéeCalendrier,MONTH(NovDim1+17)=11),NovDim1+17,""))</f>
        <v>45973</v>
      </c>
      <c r="M37" s="5">
        <f>IF(DAY(NovDim1)=1,IF(AND(YEAR(NovDim1+11)=AnnéeCalendrier,MONTH(NovDim1+11)=11),NovDim1+11,""),IF(AND(YEAR(NovDim1+18)=AnnéeCalendrier,MONTH(NovDim1+18)=11),NovDim1+18,""))</f>
        <v>45974</v>
      </c>
      <c r="N37" s="5">
        <f>IF(DAY(NovDim1)=1,IF(AND(YEAR(NovDim1+12)=AnnéeCalendrier,MONTH(NovDim1+12)=11),NovDim1+12,""),IF(AND(YEAR(NovDim1+19)=AnnéeCalendrier,MONTH(NovDim1+19)=11),NovDim1+19,""))</f>
        <v>45975</v>
      </c>
      <c r="O37" s="5">
        <f>IF(DAY(NovDim1)=1,IF(AND(YEAR(NovDim1+13)=AnnéeCalendrier,MONTH(NovDim1+13)=11),NovDim1+13,""),IF(AND(YEAR(NovDim1+20)=AnnéeCalendrier,MONTH(NovDim1+20)=11),NovDim1+20,""))</f>
        <v>45976</v>
      </c>
      <c r="P37" s="7">
        <f>IF(DAY(NovDim1)=1,IF(AND(YEAR(NovDim1+14)=AnnéeCalendrier,MONTH(NovDim1+14)=11),NovDim1+14,""),IF(AND(YEAR(NovDim1+21)=AnnéeCalendrier,MONTH(NovDim1+21)=11),NovDim1+21,""))</f>
        <v>45977</v>
      </c>
      <c r="R37" s="29" t="str">
        <f>IF(DAY(DécDim1)=1,IF(AND(YEAR(DécDim1+8)=AnnéeCalendrier,MONTH(DécDim1+8)=12),DécDim1+8,""),IF(AND(YEAR(DécDim1+15)=AnnéeCalendrier,MONTH(DécDim1+15)=12),DécDim1+15,""))</f>
        <v/>
      </c>
      <c r="S37" s="30" t="str">
        <f>IF(DAY(DécDim1)=1,IF(AND(YEAR(DécDim1+9)=AnnéeCalendrier,MONTH(DécDim1+9)=12),DécDim1+9,""),IF(AND(YEAR(DécDim1+16)=AnnéeCalendrier,MONTH(DécDim1+16)=12),DécDim1+16,""))</f>
        <v/>
      </c>
      <c r="T37" s="30" t="str">
        <f>IF(DAY(DécDim1)=1,IF(AND(YEAR(DécDim1+10)=AnnéeCalendrier,MONTH(DécDim1+10)=12),DécDim1+10,""),IF(AND(YEAR(DécDim1+17)=AnnéeCalendrier,MONTH(DécDim1+17)=12),DécDim1+17,""))</f>
        <v/>
      </c>
      <c r="U37" s="30" t="str">
        <f>IF(DAY(DécDim1)=1,IF(AND(YEAR(DécDim1+11)=AnnéeCalendrier,MONTH(DécDim1+11)=12),DécDim1+11,""),IF(AND(YEAR(DécDim1+18)=AnnéeCalendrier,MONTH(DécDim1+18)=12),DécDim1+18,""))</f>
        <v/>
      </c>
      <c r="V37" s="30" t="str">
        <f>IF(DAY(DécDim1)=1,IF(AND(YEAR(DécDim1+12)=AnnéeCalendrier,MONTH(DécDim1+12)=12),DécDim1+12,""),IF(AND(YEAR(DécDim1+19)=AnnéeCalendrier,MONTH(DécDim1+19)=12),DécDim1+19,""))</f>
        <v/>
      </c>
      <c r="W37" s="30" t="str">
        <f>IF(DAY(DécDim1)=1,IF(AND(YEAR(DécDim1+13)=AnnéeCalendrier,MONTH(DécDim1+13)=12),DécDim1+13,""),IF(AND(YEAR(DécDim1+20)=AnnéeCalendrier,MONTH(DécDim1+20)=12),DécDim1+20,""))</f>
        <v/>
      </c>
      <c r="X37" s="31" t="str">
        <f>IF(DAY(DécDim1)=1,IF(AND(YEAR(DécDim1+14)=AnnéeCalendrier,MONTH(DécDim1+14)=12),DécDim1+14,""),IF(AND(YEAR(DécDim1+21)=AnnéeCalendrier,MONTH(DécDim1+21)=12),DécDim1+21,""))</f>
        <v/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45950</v>
      </c>
      <c r="C38" s="5">
        <f>IF(DAY(OctDim1)=1,IF(AND(YEAR(OctDim1+16)=AnnéeCalendrier,MONTH(OctDim1+16)=10),OctDim1+16,""),IF(AND(YEAR(OctDim1+23)=AnnéeCalendrier,MONTH(OctDim1+23)=10),OctDim1+23,""))</f>
        <v>45951</v>
      </c>
      <c r="D38" s="5">
        <f>IF(DAY(OctDim1)=1,IF(AND(YEAR(OctDim1+17)=AnnéeCalendrier,MONTH(OctDim1+17)=10),OctDim1+17,""),IF(AND(YEAR(OctDim1+24)=AnnéeCalendrier,MONTH(OctDim1+24)=10),OctDim1+24,""))</f>
        <v>45952</v>
      </c>
      <c r="E38" s="5">
        <f>IF(DAY(OctDim1)=1,IF(AND(YEAR(OctDim1+18)=AnnéeCalendrier,MONTH(OctDim1+18)=10),OctDim1+18,""),IF(AND(YEAR(OctDim1+25)=AnnéeCalendrier,MONTH(OctDim1+25)=10),OctDim1+25,""))</f>
        <v>45953</v>
      </c>
      <c r="F38" s="5">
        <f>IF(DAY(OctDim1)=1,IF(AND(YEAR(OctDim1+19)=AnnéeCalendrier,MONTH(OctDim1+19)=10),OctDim1+19,""),IF(AND(YEAR(OctDim1+26)=AnnéeCalendrier,MONTH(OctDim1+26)=10),OctDim1+26,""))</f>
        <v>45954</v>
      </c>
      <c r="G38" s="5">
        <f>IF(DAY(OctDim1)=1,IF(AND(YEAR(OctDim1+20)=AnnéeCalendrier,MONTH(OctDim1+20)=10),OctDim1+20,""),IF(AND(YEAR(OctDim1+27)=AnnéeCalendrier,MONTH(OctDim1+27)=10),OctDim1+27,""))</f>
        <v>45955</v>
      </c>
      <c r="H38" s="7">
        <f>IF(DAY(OctDim1)=1,IF(AND(YEAR(OctDim1+21)=AnnéeCalendrier,MONTH(OctDim1+21)=10),OctDim1+21,""),IF(AND(YEAR(OctDim1+28)=AnnéeCalendrier,MONTH(OctDim1+28)=10),OctDim1+28,""))</f>
        <v>45956</v>
      </c>
      <c r="I38" s="4"/>
      <c r="J38" s="6">
        <f>IF(DAY(NovDim1)=1,IF(AND(YEAR(NovDim1+15)=AnnéeCalendrier,MONTH(NovDim1+15)=11),NovDim1+15,""),IF(AND(YEAR(NovDim1+22)=AnnéeCalendrier,MONTH(NovDim1+22)=11),NovDim1+22,""))</f>
        <v>45978</v>
      </c>
      <c r="K38" s="5">
        <f>IF(DAY(NovDim1)=1,IF(AND(YEAR(NovDim1+16)=AnnéeCalendrier,MONTH(NovDim1+16)=11),NovDim1+16,""),IF(AND(YEAR(NovDim1+23)=AnnéeCalendrier,MONTH(NovDim1+23)=11),NovDim1+23,""))</f>
        <v>45979</v>
      </c>
      <c r="L38" s="5">
        <f>IF(DAY(NovDim1)=1,IF(AND(YEAR(NovDim1+17)=AnnéeCalendrier,MONTH(NovDim1+17)=11),NovDim1+17,""),IF(AND(YEAR(NovDim1+24)=AnnéeCalendrier,MONTH(NovDim1+24)=11),NovDim1+24,""))</f>
        <v>45980</v>
      </c>
      <c r="M38" s="5">
        <f>IF(DAY(NovDim1)=1,IF(AND(YEAR(NovDim1+18)=AnnéeCalendrier,MONTH(NovDim1+18)=11),NovDim1+18,""),IF(AND(YEAR(NovDim1+25)=AnnéeCalendrier,MONTH(NovDim1+25)=11),NovDim1+25,""))</f>
        <v>45981</v>
      </c>
      <c r="N38" s="5">
        <f>IF(DAY(NovDim1)=1,IF(AND(YEAR(NovDim1+19)=AnnéeCalendrier,MONTH(NovDim1+19)=11),NovDim1+19,""),IF(AND(YEAR(NovDim1+26)=AnnéeCalendrier,MONTH(NovDim1+26)=11),NovDim1+26,""))</f>
        <v>45982</v>
      </c>
      <c r="O38" s="5">
        <f>IF(DAY(NovDim1)=1,IF(AND(YEAR(NovDim1+20)=AnnéeCalendrier,MONTH(NovDim1+20)=11),NovDim1+20,""),IF(AND(YEAR(NovDim1+27)=AnnéeCalendrier,MONTH(NovDim1+27)=11),NovDim1+27,""))</f>
        <v>45983</v>
      </c>
      <c r="P38" s="7">
        <f>IF(DAY(NovDim1)=1,IF(AND(YEAR(NovDim1+21)=AnnéeCalendrier,MONTH(NovDim1+21)=11),NovDim1+21,""),IF(AND(YEAR(NovDim1+28)=AnnéeCalendrier,MONTH(NovDim1+28)=11),NovDim1+28,""))</f>
        <v>45984</v>
      </c>
      <c r="R38" s="29" t="str">
        <f>IF(DAY(DécDim1)=1,IF(AND(YEAR(DécDim1+15)=AnnéeCalendrier,MONTH(DécDim1+15)=12),DécDim1+15,""),IF(AND(YEAR(DécDim1+22)=AnnéeCalendrier,MONTH(DécDim1+22)=12),DécDim1+22,""))</f>
        <v/>
      </c>
      <c r="S38" s="30" t="str">
        <f>IF(DAY(DécDim1)=1,IF(AND(YEAR(DécDim1+16)=AnnéeCalendrier,MONTH(DécDim1+16)=12),DécDim1+16,""),IF(AND(YEAR(DécDim1+23)=AnnéeCalendrier,MONTH(DécDim1+23)=12),DécDim1+23,""))</f>
        <v/>
      </c>
      <c r="T38" s="30" t="str">
        <f>IF(DAY(DécDim1)=1,IF(AND(YEAR(DécDim1+17)=AnnéeCalendrier,MONTH(DécDim1+17)=12),DécDim1+17,""),IF(AND(YEAR(DécDim1+24)=AnnéeCalendrier,MONTH(DécDim1+24)=12),DécDim1+24,""))</f>
        <v/>
      </c>
      <c r="U38" s="30" t="str">
        <f>IF(DAY(DécDim1)=1,IF(AND(YEAR(DécDim1+18)=AnnéeCalendrier,MONTH(DécDim1+18)=12),DécDim1+18,""),IF(AND(YEAR(DécDim1+25)=AnnéeCalendrier,MONTH(DécDim1+25)=12),DécDim1+25,""))</f>
        <v/>
      </c>
      <c r="V38" s="30" t="str">
        <f>IF(DAY(DécDim1)=1,IF(AND(YEAR(DécDim1+19)=AnnéeCalendrier,MONTH(DécDim1+19)=12),DécDim1+19,""),IF(AND(YEAR(DécDim1+26)=AnnéeCalendrier,MONTH(DécDim1+26)=12),DécDim1+26,""))</f>
        <v/>
      </c>
      <c r="W38" s="30" t="str">
        <f>IF(DAY(DécDim1)=1,IF(AND(YEAR(DécDim1+20)=AnnéeCalendrier,MONTH(DécDim1+20)=12),DécDim1+20,""),IF(AND(YEAR(DécDim1+27)=AnnéeCalendrier,MONTH(DécDim1+27)=12),DécDim1+27,""))</f>
        <v/>
      </c>
      <c r="X38" s="31" t="str">
        <f>IF(DAY(DécDim1)=1,IF(AND(YEAR(DécDim1+21)=AnnéeCalendrier,MONTH(DécDim1+21)=12),DécDim1+21,""),IF(AND(YEAR(DécDim1+28)=AnnéeCalendrier,MONTH(DécDim1+28)=12),DécDim1+28,""))</f>
        <v/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45957</v>
      </c>
      <c r="C39" s="5">
        <f>IF(DAY(OctDim1)=1,IF(AND(YEAR(OctDim1+23)=AnnéeCalendrier,MONTH(OctDim1+23)=10),OctDim1+23,""),IF(AND(YEAR(OctDim1+30)=AnnéeCalendrier,MONTH(OctDim1+30)=10),OctDim1+30,""))</f>
        <v>45958</v>
      </c>
      <c r="D39" s="5">
        <f>IF(DAY(OctDim1)=1,IF(AND(YEAR(OctDim1+24)=AnnéeCalendrier,MONTH(OctDim1+24)=10),OctDim1+24,""),IF(AND(YEAR(OctDim1+31)=AnnéeCalendrier,MONTH(OctDim1+31)=10),OctDim1+31,""))</f>
        <v>45959</v>
      </c>
      <c r="E39" s="5">
        <f>IF(DAY(OctDim1)=1,IF(AND(YEAR(OctDim1+25)=AnnéeCalendrier,MONTH(OctDim1+25)=10),OctDim1+25,""),IF(AND(YEAR(OctDim1+32)=AnnéeCalendrier,MONTH(OctDim1+32)=10),OctDim1+32,""))</f>
        <v>45960</v>
      </c>
      <c r="F39" s="5">
        <f>IF(DAY(OctDim1)=1,IF(AND(YEAR(OctDim1+26)=AnnéeCalendrier,MONTH(OctDim1+26)=10),OctDim1+26,""),IF(AND(YEAR(OctDim1+33)=AnnéeCalendrier,MONTH(OctDim1+33)=10),OctDim1+33,""))</f>
        <v>45961</v>
      </c>
      <c r="G39" s="5" t="str">
        <f>IF(DAY(OctDim1)=1,IF(AND(YEAR(OctDim1+27)=AnnéeCalendrier,MONTH(OctDim1+27)=10),OctDim1+27,""),IF(AND(YEAR(OctDim1+34)=AnnéeCalendrier,MONTH(OctDim1+34)=10),OctDim1+34,""))</f>
        <v/>
      </c>
      <c r="H39" s="7" t="str">
        <f>IF(DAY(OctDim1)=1,IF(AND(YEAR(OctDim1+28)=AnnéeCalendrier,MONTH(OctDim1+28)=10),OctDim1+28,""),IF(AND(YEAR(OctDim1+35)=AnnéeCalendrier,MONTH(OctDim1+35)=10),OctDim1+35,""))</f>
        <v/>
      </c>
      <c r="I39" s="4"/>
      <c r="J39" s="6">
        <f>IF(DAY(NovDim1)=1,IF(AND(YEAR(NovDim1+22)=AnnéeCalendrier,MONTH(NovDim1+22)=11),NovDim1+22,""),IF(AND(YEAR(NovDim1+29)=AnnéeCalendrier,MONTH(NovDim1+29)=11),NovDim1+29,""))</f>
        <v>45985</v>
      </c>
      <c r="K39" s="5">
        <f>IF(DAY(NovDim1)=1,IF(AND(YEAR(NovDim1+23)=AnnéeCalendrier,MONTH(NovDim1+23)=11),NovDim1+23,""),IF(AND(YEAR(NovDim1+30)=AnnéeCalendrier,MONTH(NovDim1+30)=11),NovDim1+30,""))</f>
        <v>45986</v>
      </c>
      <c r="L39" s="5">
        <f>IF(DAY(NovDim1)=1,IF(AND(YEAR(NovDim1+24)=AnnéeCalendrier,MONTH(NovDim1+24)=11),NovDim1+24,""),IF(AND(YEAR(NovDim1+31)=AnnéeCalendrier,MONTH(NovDim1+31)=11),NovDim1+31,""))</f>
        <v>45987</v>
      </c>
      <c r="M39" s="5">
        <f>IF(DAY(NovDim1)=1,IF(AND(YEAR(NovDim1+25)=AnnéeCalendrier,MONTH(NovDim1+25)=11),NovDim1+25,""),IF(AND(YEAR(NovDim1+32)=AnnéeCalendrier,MONTH(NovDim1+32)=11),NovDim1+32,""))</f>
        <v>45988</v>
      </c>
      <c r="N39" s="5">
        <f>IF(DAY(NovDim1)=1,IF(AND(YEAR(NovDim1+26)=AnnéeCalendrier,MONTH(NovDim1+26)=11),NovDim1+26,""),IF(AND(YEAR(NovDim1+33)=AnnéeCalendrier,MONTH(NovDim1+33)=11),NovDim1+33,""))</f>
        <v>45989</v>
      </c>
      <c r="O39" s="5">
        <f>IF(DAY(NovDim1)=1,IF(AND(YEAR(NovDim1+27)=AnnéeCalendrier,MONTH(NovDim1+27)=11),NovDim1+27,""),IF(AND(YEAR(NovDim1+34)=AnnéeCalendrier,MONTH(NovDim1+34)=11),NovDim1+34,""))</f>
        <v>45990</v>
      </c>
      <c r="P39" s="7">
        <f>IF(DAY(NovDim1)=1,IF(AND(YEAR(NovDim1+28)=AnnéeCalendrier,MONTH(NovDim1+28)=11),NovDim1+28,""),IF(AND(YEAR(NovDim1+35)=AnnéeCalendrier,MONTH(NovDim1+35)=11),NovDim1+35,""))</f>
        <v>45991</v>
      </c>
      <c r="R39" s="29" t="str">
        <f>IF(DAY(DécDim1)=1,IF(AND(YEAR(DécDim1+22)=AnnéeCalendrier,MONTH(DécDim1+22)=12),DécDim1+22,""),IF(AND(YEAR(DécDim1+29)=AnnéeCalendrier,MONTH(DécDim1+29)=12),DécDim1+29,""))</f>
        <v/>
      </c>
      <c r="S39" s="30" t="str">
        <f>IF(DAY(DécDim1)=1,IF(AND(YEAR(DécDim1+23)=AnnéeCalendrier,MONTH(DécDim1+23)=12),DécDim1+23,""),IF(AND(YEAR(DécDim1+30)=AnnéeCalendrier,MONTH(DécDim1+30)=12),DécDim1+30,""))</f>
        <v/>
      </c>
      <c r="T39" s="30" t="str">
        <f>IF(DAY(DécDim1)=1,IF(AND(YEAR(DécDim1+24)=AnnéeCalendrier,MONTH(DécDim1+24)=12),DécDim1+24,""),IF(AND(YEAR(DécDim1+31)=AnnéeCalendrier,MONTH(DécDim1+31)=12),DécDim1+31,""))</f>
        <v/>
      </c>
      <c r="U39" s="30" t="str">
        <f>IF(DAY(DécDim1)=1,IF(AND(YEAR(DécDim1+25)=AnnéeCalendrier,MONTH(DécDim1+25)=12),DécDim1+25,""),IF(AND(YEAR(DécDim1+32)=AnnéeCalendrier,MONTH(DécDim1+32)=12),DécDim1+32,""))</f>
        <v/>
      </c>
      <c r="V39" s="30" t="str">
        <f>IF(DAY(DécDim1)=1,IF(AND(YEAR(DécDim1+26)=AnnéeCalendrier,MONTH(DécDim1+26)=12),DécDim1+26,""),IF(AND(YEAR(DécDim1+33)=AnnéeCalendrier,MONTH(DécDim1+33)=12),DécDim1+33,""))</f>
        <v/>
      </c>
      <c r="W39" s="30" t="str">
        <f>IF(DAY(DécDim1)=1,IF(AND(YEAR(DécDim1+27)=AnnéeCalendrier,MONTH(DécDim1+27)=12),DécDim1+27,""),IF(AND(YEAR(DécDim1+34)=AnnéeCalendrier,MONTH(DécDim1+34)=12),DécDim1+34,""))</f>
        <v/>
      </c>
      <c r="X39" s="31" t="str">
        <f>IF(DAY(DécDim1)=1,IF(AND(YEAR(DécDim1+28)=AnnéeCalendrier,MONTH(DécDim1+28)=12),DécDim1+28,""),IF(AND(YEAR(DécDim1+35)=AnnéeCalendrier,MONTH(DécDim1+35)=12),DécDim1+35,""))</f>
        <v/>
      </c>
    </row>
    <row r="40" spans="1:24" ht="36" customHeight="1" x14ac:dyDescent="0.25">
      <c r="B40" s="8" t="str">
        <f>IF(DAY(OctDim1)=1,IF(AND(YEAR(OctDim1+29)=AnnéeCalendrier,MONTH(OctDim1+29)=10),OctDim1+29,""),IF(AND(YEAR(OctDim1+36)=AnnéeCalendrier,MONTH(OctDim1+36)=10),OctDim1+36,""))</f>
        <v/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33" t="str">
        <f>IF(DAY(DécDim1)=1,IF(AND(YEAR(DécDim1+29)=AnnéeCalendrier,MONTH(DécDim1+29)=12),DécDim1+29,""),IF(AND(YEAR(DécDim1+36)=AnnéeCalendrier,MONTH(DécDim1+36)=12),DécDim1+36,""))</f>
        <v/>
      </c>
      <c r="S40" s="32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24:H24"/>
    <mergeCell ref="J24:P24"/>
    <mergeCell ref="R24:X24"/>
    <mergeCell ref="B33:H33"/>
    <mergeCell ref="J33:P33"/>
    <mergeCell ref="R33:X33"/>
    <mergeCell ref="B3:F3"/>
    <mergeCell ref="B6:H6"/>
    <mergeCell ref="J6:P6"/>
    <mergeCell ref="R6:X6"/>
    <mergeCell ref="B15:H15"/>
    <mergeCell ref="J15:P15"/>
    <mergeCell ref="R15:X15"/>
  </mergeCells>
  <conditionalFormatting sqref="B8:H13">
    <cfRule type="notContainsBlanks" dxfId="83" priority="1">
      <formula>LEN(TRIM(B8))&gt;0</formula>
    </cfRule>
  </conditionalFormatting>
  <conditionalFormatting sqref="B17:H22">
    <cfRule type="notContainsBlanks" dxfId="82" priority="4">
      <formula>LEN(TRIM(B17))&gt;0</formula>
    </cfRule>
  </conditionalFormatting>
  <conditionalFormatting sqref="B26:H31">
    <cfRule type="notContainsBlanks" dxfId="81" priority="7">
      <formula>LEN(TRIM(B26))&gt;0</formula>
    </cfRule>
  </conditionalFormatting>
  <conditionalFormatting sqref="B35:H40">
    <cfRule type="notContainsBlanks" dxfId="80" priority="10">
      <formula>LEN(TRIM(B35))&gt;0</formula>
    </cfRule>
  </conditionalFormatting>
  <conditionalFormatting sqref="J8:P13">
    <cfRule type="notContainsBlanks" dxfId="79" priority="2">
      <formula>LEN(TRIM(J8))&gt;0</formula>
    </cfRule>
  </conditionalFormatting>
  <conditionalFormatting sqref="J17:P22">
    <cfRule type="notContainsBlanks" dxfId="78" priority="5">
      <formula>LEN(TRIM(J17))&gt;0</formula>
    </cfRule>
  </conditionalFormatting>
  <conditionalFormatting sqref="J26:P31">
    <cfRule type="notContainsBlanks" dxfId="77" priority="8">
      <formula>LEN(TRIM(J26))&gt;0</formula>
    </cfRule>
  </conditionalFormatting>
  <conditionalFormatting sqref="J35:P40">
    <cfRule type="notContainsBlanks" dxfId="76" priority="11">
      <formula>LEN(TRIM(J35))&gt;0</formula>
    </cfRule>
  </conditionalFormatting>
  <conditionalFormatting sqref="R8:X13">
    <cfRule type="notContainsBlanks" dxfId="75" priority="3">
      <formula>LEN(TRIM(R8))&gt;0</formula>
    </cfRule>
  </conditionalFormatting>
  <conditionalFormatting sqref="R17:X22">
    <cfRule type="notContainsBlanks" dxfId="74" priority="6">
      <formula>LEN(TRIM(R17))&gt;0</formula>
    </cfRule>
  </conditionalFormatting>
  <conditionalFormatting sqref="R26:X31">
    <cfRule type="notContainsBlanks" dxfId="73" priority="9">
      <formula>LEN(TRIM(R26))&gt;0</formula>
    </cfRule>
  </conditionalFormatting>
  <conditionalFormatting sqref="R35:X40">
    <cfRule type="notContainsBlanks" dxfId="72" priority="12">
      <formula>LEN(TRIM(R35))&gt;0</formula>
    </cfRule>
  </conditionalFormatting>
  <dataValidations count="2">
    <dataValidation type="list" allowBlank="1" showInputMessage="1" showErrorMessage="1" prompt="Sélectionnez une année" sqref="B3:F3" xr:uid="{00000000-0002-0000-07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7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wsTCalendar9">
    <pageSetUpPr autoPageBreaks="0" fitToPage="1"/>
  </sheetPr>
  <dimension ref="A1:AC40"/>
  <sheetViews>
    <sheetView showGridLines="0" showRowColHeaders="0" zoomScaleNormal="100" workbookViewId="0"/>
  </sheetViews>
  <sheetFormatPr defaultColWidth="9.1796875" defaultRowHeight="36" customHeight="1" x14ac:dyDescent="0.25"/>
  <cols>
    <col min="1" max="1" width="1.7265625" style="2" customWidth="1"/>
    <col min="2" max="8" width="7.26953125" style="3" customWidth="1"/>
    <col min="9" max="9" width="10.7265625" style="3" customWidth="1"/>
    <col min="10" max="16" width="7.26953125" style="3" customWidth="1"/>
    <col min="17" max="17" width="10.7265625" style="3" customWidth="1"/>
    <col min="18" max="24" width="7.26953125" style="3" customWidth="1"/>
    <col min="25" max="25" width="1.7265625" style="1" customWidth="1"/>
    <col min="26" max="16384" width="9.1796875" style="1"/>
  </cols>
  <sheetData>
    <row r="1" spans="1:29" ht="9" customHeight="1" x14ac:dyDescent="0.25">
      <c r="Y1" s="1" t="s">
        <v>20</v>
      </c>
    </row>
    <row r="2" spans="1:29" s="13" customFormat="1" ht="76.5" customHeight="1" x14ac:dyDescent="1.1499999999999999">
      <c r="B2" s="15" t="s">
        <v>0</v>
      </c>
      <c r="C2" s="16"/>
      <c r="D2" s="16"/>
      <c r="E2" s="16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</row>
    <row r="3" spans="1:29" s="11" customFormat="1" ht="75" customHeight="1" thickBot="1" x14ac:dyDescent="0.3">
      <c r="B3" s="34">
        <v>2025</v>
      </c>
      <c r="C3" s="34"/>
      <c r="D3" s="34"/>
      <c r="E3" s="34"/>
      <c r="F3" s="34"/>
      <c r="G3" s="25"/>
      <c r="H3" s="25"/>
      <c r="I3" s="14"/>
      <c r="J3" s="14"/>
      <c r="K3" s="14"/>
      <c r="L3" s="14"/>
      <c r="M3" s="14"/>
      <c r="N3" s="14"/>
      <c r="O3" s="14"/>
      <c r="P3" s="14"/>
      <c r="Q3" s="14"/>
      <c r="R3" s="14"/>
      <c r="S3" s="19"/>
      <c r="T3" s="19"/>
      <c r="U3" s="19"/>
      <c r="V3" s="19"/>
      <c r="W3" s="19"/>
      <c r="X3" s="19"/>
    </row>
    <row r="4" spans="1:29" s="11" customFormat="1" ht="21" customHeight="1" thickTop="1" x14ac:dyDescent="0.25"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/>
      <c r="T4" s="22"/>
      <c r="U4" s="22"/>
      <c r="V4" s="22"/>
      <c r="W4" s="22"/>
      <c r="X4" s="22"/>
    </row>
    <row r="5" spans="1:29" ht="20.149999999999999" customHeight="1" x14ac:dyDescent="0.25">
      <c r="X5" s="1"/>
      <c r="Y5" s="12"/>
      <c r="Z5" s="12"/>
      <c r="AA5" s="12"/>
      <c r="AB5" s="12"/>
      <c r="AC5" s="12"/>
    </row>
    <row r="6" spans="1:29" s="24" customFormat="1" ht="42" customHeight="1" x14ac:dyDescent="0.25">
      <c r="A6" s="23"/>
      <c r="B6" s="35" t="s">
        <v>1</v>
      </c>
      <c r="C6" s="35"/>
      <c r="D6" s="35"/>
      <c r="E6" s="35"/>
      <c r="F6" s="35"/>
      <c r="G6" s="35"/>
      <c r="H6" s="35"/>
      <c r="J6" s="35" t="s">
        <v>12</v>
      </c>
      <c r="K6" s="35"/>
      <c r="L6" s="35"/>
      <c r="M6" s="35"/>
      <c r="N6" s="35"/>
      <c r="O6" s="35"/>
      <c r="P6" s="35"/>
      <c r="R6" s="35" t="s">
        <v>16</v>
      </c>
      <c r="S6" s="35"/>
      <c r="T6" s="35"/>
      <c r="U6" s="35"/>
      <c r="V6" s="35"/>
      <c r="W6" s="35"/>
      <c r="X6" s="35"/>
    </row>
    <row r="7" spans="1:29" s="27" customFormat="1" ht="26.25" customHeight="1" x14ac:dyDescent="0.25">
      <c r="A7" s="26"/>
      <c r="B7" s="27" t="s">
        <v>2</v>
      </c>
      <c r="C7" s="27" t="s">
        <v>6</v>
      </c>
      <c r="D7" s="27" t="s">
        <v>7</v>
      </c>
      <c r="E7" s="27" t="s">
        <v>8</v>
      </c>
      <c r="F7" s="27" t="s">
        <v>9</v>
      </c>
      <c r="G7" s="27" t="s">
        <v>10</v>
      </c>
      <c r="H7" s="27" t="s">
        <v>11</v>
      </c>
      <c r="J7" s="27" t="s">
        <v>2</v>
      </c>
      <c r="K7" s="27" t="s">
        <v>6</v>
      </c>
      <c r="L7" s="27" t="s">
        <v>7</v>
      </c>
      <c r="M7" s="27" t="s">
        <v>8</v>
      </c>
      <c r="N7" s="27" t="s">
        <v>9</v>
      </c>
      <c r="O7" s="27" t="s">
        <v>10</v>
      </c>
      <c r="P7" s="27" t="s">
        <v>11</v>
      </c>
      <c r="R7" s="27" t="s">
        <v>2</v>
      </c>
      <c r="S7" s="27" t="s">
        <v>6</v>
      </c>
      <c r="T7" s="27" t="s">
        <v>7</v>
      </c>
      <c r="U7" s="27" t="s">
        <v>8</v>
      </c>
      <c r="V7" s="27" t="s">
        <v>9</v>
      </c>
      <c r="W7" s="27" t="s">
        <v>10</v>
      </c>
      <c r="X7" s="27" t="s">
        <v>11</v>
      </c>
    </row>
    <row r="8" spans="1:29" ht="36" customHeight="1" x14ac:dyDescent="0.25">
      <c r="B8" s="5" t="str">
        <f>IF(DAY(JanDim1)=1,"",IF(AND(YEAR(JanDim1+1)=AnnéeCalendrier,MONTH(JanDim1+1)=1),JanDim1+1,""))</f>
        <v/>
      </c>
      <c r="C8" s="5" t="str">
        <f>IF(DAY(JanDim1)=1,"",IF(AND(YEAR(JanDim1+2)=AnnéeCalendrier,MONTH(JanDim1+2)=1),JanDim1+2,""))</f>
        <v/>
      </c>
      <c r="D8" s="5">
        <f>IF(DAY(JanDim1)=1,"",IF(AND(YEAR(JanDim1+3)=AnnéeCalendrier,MONTH(JanDim1+3)=1),JanDim1+3,""))</f>
        <v>45658</v>
      </c>
      <c r="E8" s="5">
        <f>IF(DAY(JanDim1)=1,"",IF(AND(YEAR(JanDim1+4)=AnnéeCalendrier,MONTH(JanDim1+4)=1),JanDim1+4,""))</f>
        <v>45659</v>
      </c>
      <c r="F8" s="5">
        <f>IF(DAY(JanDim1)=1,"",IF(AND(YEAR(JanDim1+5)=AnnéeCalendrier,MONTH(JanDim1+5)=1),JanDim1+5,""))</f>
        <v>45660</v>
      </c>
      <c r="G8" s="5">
        <f>IF(DAY(JanDim1)=1,"",IF(AND(YEAR(JanDim1+6)=AnnéeCalendrier,MONTH(JanDim1+6)=1),JanDim1+6,""))</f>
        <v>45661</v>
      </c>
      <c r="H8" s="5">
        <f>IF(DAY(JanDim1)=1,IF(AND(YEAR(JanDim1)=AnnéeCalendrier,MONTH(JanDim1)=1),JanDim1,""),IF(AND(YEAR(JanDim1+7)=AnnéeCalendrier,MONTH(JanDim1+7)=1),JanDim1+7,""))</f>
        <v>45662</v>
      </c>
      <c r="I8" s="4"/>
      <c r="J8" s="5" t="str">
        <f>IF(DAY(FévDim1)=1,"",IF(AND(YEAR(FévDim1+1)=AnnéeCalendrier,MONTH(FévDim1+1)=2),FévDim1+1,""))</f>
        <v/>
      </c>
      <c r="K8" s="5" t="str">
        <f>IF(DAY(FévDim1)=1,"",IF(AND(YEAR(FévDim1+2)=AnnéeCalendrier,MONTH(FévDim1+2)=2),FévDim1+2,""))</f>
        <v/>
      </c>
      <c r="L8" s="5" t="str">
        <f>IF(DAY(FévDim1)=1,"",IF(AND(YEAR(FévDim1+3)=AnnéeCalendrier,MONTH(FévDim1+3)=2),FévDim1+3,""))</f>
        <v/>
      </c>
      <c r="M8" s="5" t="str">
        <f>IF(DAY(FévDim1)=1,"",IF(AND(YEAR(FévDim1+4)=AnnéeCalendrier,MONTH(FévDim1+4)=2),FévDim1+4,""))</f>
        <v/>
      </c>
      <c r="N8" s="5" t="str">
        <f>IF(DAY(FévDim1)=1,"",IF(AND(YEAR(FévDim1+5)=AnnéeCalendrier,MONTH(FévDim1+5)=2),FévDim1+5,""))</f>
        <v/>
      </c>
      <c r="O8" s="5">
        <f>IF(DAY(FévDim1)=1,"",IF(AND(YEAR(FévDim1+6)=AnnéeCalendrier,MONTH(FévDim1+6)=2),FévDim1+6,""))</f>
        <v>45689</v>
      </c>
      <c r="P8" s="5">
        <f>IF(DAY(FévDim1)=1,IF(AND(YEAR(FévDim1)=AnnéeCalendrier,MONTH(FévDim1)=2),FévDim1,""),IF(AND(YEAR(FévDim1+7)=AnnéeCalendrier,MONTH(FévDim1+7)=2),FévDim1+7,""))</f>
        <v>45690</v>
      </c>
      <c r="Q8" s="4"/>
      <c r="R8" s="5" t="str">
        <f>IF(DAY(MarDim1)=1,"",IF(AND(YEAR(MarDim1+1)=AnnéeCalendrier,MONTH(MarDim1+1)=3),MarDim1+1,""))</f>
        <v/>
      </c>
      <c r="S8" s="5" t="str">
        <f>IF(DAY(MarDim1)=1,"",IF(AND(YEAR(MarDim1+2)=AnnéeCalendrier,MONTH(MarDim1+2)=3),MarDim1+2,""))</f>
        <v/>
      </c>
      <c r="T8" s="5" t="str">
        <f>IF(DAY(MarDim1)=1,"",IF(AND(YEAR(MarDim1+3)=AnnéeCalendrier,MONTH(MarDim1+3)=3),MarDim1+3,""))</f>
        <v/>
      </c>
      <c r="U8" s="5" t="str">
        <f>IF(DAY(MarDim1)=1,"",IF(AND(YEAR(MarDim1+4)=AnnéeCalendrier,MONTH(MarDim1+4)=3),MarDim1+4,""))</f>
        <v/>
      </c>
      <c r="V8" s="5" t="str">
        <f>IF(DAY(MarDim1)=1,"",IF(AND(YEAR(MarDim1+5)=AnnéeCalendrier,MONTH(MarDim1+5)=3),MarDim1+5,""))</f>
        <v/>
      </c>
      <c r="W8" s="5">
        <f>IF(DAY(MarDim1)=1,"",IF(AND(YEAR(MarDim1+6)=AnnéeCalendrier,MONTH(MarDim1+6)=3),MarDim1+6,""))</f>
        <v>45717</v>
      </c>
      <c r="X8" s="5">
        <f>IF(DAY(MarDim1)=1,IF(AND(YEAR(MarDim1)=AnnéeCalendrier,MONTH(MarDim1)=3),MarDim1,""),IF(AND(YEAR(MarDim1+7)=AnnéeCalendrier,MONTH(MarDim1+7)=3),MarDim1+7,""))</f>
        <v>45718</v>
      </c>
    </row>
    <row r="9" spans="1:29" ht="36" customHeight="1" x14ac:dyDescent="0.25">
      <c r="B9" s="5">
        <f>IF(DAY(JanDim1)=1,IF(AND(YEAR(JanDim1+1)=AnnéeCalendrier,MONTH(JanDim1+1)=1),JanDim1+1,""),IF(AND(YEAR(JanDim1+8)=AnnéeCalendrier,MONTH(JanDim1+8)=1),JanDim1+8,""))</f>
        <v>45663</v>
      </c>
      <c r="C9" s="5">
        <f>IF(DAY(JanDim1)=1,IF(AND(YEAR(JanDim1+2)=AnnéeCalendrier,MONTH(JanDim1+2)=1),JanDim1+2,""),IF(AND(YEAR(JanDim1+9)=AnnéeCalendrier,MONTH(JanDim1+9)=1),JanDim1+9,""))</f>
        <v>45664</v>
      </c>
      <c r="D9" s="5">
        <f>IF(DAY(JanDim1)=1,IF(AND(YEAR(JanDim1+3)=AnnéeCalendrier,MONTH(JanDim1+3)=1),JanDim1+3,""),IF(AND(YEAR(JanDim1+10)=AnnéeCalendrier,MONTH(JanDim1+10)=1),JanDim1+10,""))</f>
        <v>45665</v>
      </c>
      <c r="E9" s="5">
        <f>IF(DAY(JanDim1)=1,IF(AND(YEAR(JanDim1+4)=AnnéeCalendrier,MONTH(JanDim1+4)=1),JanDim1+4,""),IF(AND(YEAR(JanDim1+11)=AnnéeCalendrier,MONTH(JanDim1+11)=1),JanDim1+11,""))</f>
        <v>45666</v>
      </c>
      <c r="F9" s="5">
        <f>IF(DAY(JanDim1)=1,IF(AND(YEAR(JanDim1+5)=AnnéeCalendrier,MONTH(JanDim1+5)=1),JanDim1+5,""),IF(AND(YEAR(JanDim1+12)=AnnéeCalendrier,MONTH(JanDim1+12)=1),JanDim1+12,""))</f>
        <v>45667</v>
      </c>
      <c r="G9" s="5">
        <f>IF(DAY(JanDim1)=1,IF(AND(YEAR(JanDim1+6)=AnnéeCalendrier,MONTH(JanDim1+6)=1),JanDim1+6,""),IF(AND(YEAR(JanDim1+13)=AnnéeCalendrier,MONTH(JanDim1+13)=1),JanDim1+13,""))</f>
        <v>45668</v>
      </c>
      <c r="H9" s="5">
        <f>IF(DAY(JanDim1)=1,IF(AND(YEAR(JanDim1+7)=AnnéeCalendrier,MONTH(JanDim1+7)=1),JanDim1+7,""),IF(AND(YEAR(JanDim1+14)=AnnéeCalendrier,MONTH(JanDim1+14)=1),JanDim1+14,""))</f>
        <v>45669</v>
      </c>
      <c r="I9" s="4"/>
      <c r="J9" s="5">
        <f>IF(DAY(FévDim1)=1,IF(AND(YEAR(FévDim1+1)=AnnéeCalendrier,MONTH(FévDim1+1)=2),FévDim1+1,""),IF(AND(YEAR(FévDim1+8)=AnnéeCalendrier,MONTH(FévDim1+8)=2),FévDim1+8,""))</f>
        <v>45691</v>
      </c>
      <c r="K9" s="5">
        <f>IF(DAY(FévDim1)=1,IF(AND(YEAR(FévDim1+2)=AnnéeCalendrier,MONTH(FévDim1+2)=2),FévDim1+2,""),IF(AND(YEAR(FévDim1+9)=AnnéeCalendrier,MONTH(FévDim1+9)=2),FévDim1+9,""))</f>
        <v>45692</v>
      </c>
      <c r="L9" s="5">
        <f>IF(DAY(FévDim1)=1,IF(AND(YEAR(FévDim1+3)=AnnéeCalendrier,MONTH(FévDim1+3)=2),FévDim1+3,""),IF(AND(YEAR(FévDim1+10)=AnnéeCalendrier,MONTH(FévDim1+10)=2),FévDim1+10,""))</f>
        <v>45693</v>
      </c>
      <c r="M9" s="5">
        <f>IF(DAY(FévDim1)=1,IF(AND(YEAR(FévDim1+4)=AnnéeCalendrier,MONTH(FévDim1+4)=2),FévDim1+4,""),IF(AND(YEAR(FévDim1+11)=AnnéeCalendrier,MONTH(FévDim1+11)=2),FévDim1+11,""))</f>
        <v>45694</v>
      </c>
      <c r="N9" s="5">
        <f>IF(DAY(FévDim1)=1,IF(AND(YEAR(FévDim1+5)=AnnéeCalendrier,MONTH(FévDim1+5)=2),FévDim1+5,""),IF(AND(YEAR(FévDim1+12)=AnnéeCalendrier,MONTH(FévDim1+12)=2),FévDim1+12,""))</f>
        <v>45695</v>
      </c>
      <c r="O9" s="5">
        <f>IF(DAY(FévDim1)=1,IF(AND(YEAR(FévDim1+6)=AnnéeCalendrier,MONTH(FévDim1+6)=2),FévDim1+6,""),IF(AND(YEAR(FévDim1+13)=AnnéeCalendrier,MONTH(FévDim1+13)=2),FévDim1+13,""))</f>
        <v>45696</v>
      </c>
      <c r="P9" s="5">
        <f>IF(DAY(FévDim1)=1,IF(AND(YEAR(FévDim1+7)=AnnéeCalendrier,MONTH(FévDim1+7)=2),FévDim1+7,""),IF(AND(YEAR(FévDim1+14)=AnnéeCalendrier,MONTH(FévDim1+14)=2),FévDim1+14,""))</f>
        <v>45697</v>
      </c>
      <c r="Q9" s="4"/>
      <c r="R9" s="5">
        <f>IF(DAY(MarDim1)=1,IF(AND(YEAR(MarDim1+1)=AnnéeCalendrier,MONTH(MarDim1+1)=3),MarDim1+1,""),IF(AND(YEAR(MarDim1+8)=AnnéeCalendrier,MONTH(MarDim1+8)=3),MarDim1+8,""))</f>
        <v>45719</v>
      </c>
      <c r="S9" s="5">
        <f>IF(DAY(MarDim1)=1,IF(AND(YEAR(MarDim1+2)=AnnéeCalendrier,MONTH(MarDim1+2)=3),MarDim1+2,""),IF(AND(YEAR(MarDim1+9)=AnnéeCalendrier,MONTH(MarDim1+9)=3),MarDim1+9,""))</f>
        <v>45720</v>
      </c>
      <c r="T9" s="5">
        <f>IF(DAY(MarDim1)=1,IF(AND(YEAR(MarDim1+3)=AnnéeCalendrier,MONTH(MarDim1+3)=3),MarDim1+3,""),IF(AND(YEAR(MarDim1+10)=AnnéeCalendrier,MONTH(MarDim1+10)=3),MarDim1+10,""))</f>
        <v>45721</v>
      </c>
      <c r="U9" s="5">
        <f>IF(DAY(MarDim1)=1,IF(AND(YEAR(MarDim1+4)=AnnéeCalendrier,MONTH(MarDim1+4)=3),MarDim1+4,""),IF(AND(YEAR(MarDim1+11)=AnnéeCalendrier,MONTH(MarDim1+11)=3),MarDim1+11,""))</f>
        <v>45722</v>
      </c>
      <c r="V9" s="5">
        <f>IF(DAY(MarDim1)=1,IF(AND(YEAR(MarDim1+5)=AnnéeCalendrier,MONTH(MarDim1+5)=3),MarDim1+5,""),IF(AND(YEAR(MarDim1+12)=AnnéeCalendrier,MONTH(MarDim1+12)=3),MarDim1+12,""))</f>
        <v>45723</v>
      </c>
      <c r="W9" s="5">
        <f>IF(DAY(MarDim1)=1,IF(AND(YEAR(MarDim1+6)=AnnéeCalendrier,MONTH(MarDim1+6)=3),MarDim1+6,""),IF(AND(YEAR(MarDim1+13)=AnnéeCalendrier,MONTH(MarDim1+13)=3),MarDim1+13,""))</f>
        <v>45724</v>
      </c>
      <c r="X9" s="5">
        <f>IF(DAY(MarDim1)=1,IF(AND(YEAR(MarDim1+7)=AnnéeCalendrier,MONTH(MarDim1+7)=3),MarDim1+7,""),IF(AND(YEAR(MarDim1+14)=AnnéeCalendrier,MONTH(MarDim1+14)=3),MarDim1+14,""))</f>
        <v>45725</v>
      </c>
    </row>
    <row r="10" spans="1:29" ht="36" customHeight="1" x14ac:dyDescent="0.25">
      <c r="B10" s="5">
        <f>IF(DAY(JanDim1)=1,IF(AND(YEAR(JanDim1+8)=AnnéeCalendrier,MONTH(JanDim1+8)=1),JanDim1+8,""),IF(AND(YEAR(JanDim1+15)=AnnéeCalendrier,MONTH(JanDim1+15)=1),JanDim1+15,""))</f>
        <v>45670</v>
      </c>
      <c r="C10" s="5">
        <f>IF(DAY(JanDim1)=1,IF(AND(YEAR(JanDim1+9)=AnnéeCalendrier,MONTH(JanDim1+9)=1),JanDim1+9,""),IF(AND(YEAR(JanDim1+16)=AnnéeCalendrier,MONTH(JanDim1+16)=1),JanDim1+16,""))</f>
        <v>45671</v>
      </c>
      <c r="D10" s="5">
        <f>IF(DAY(JanDim1)=1,IF(AND(YEAR(JanDim1+10)=AnnéeCalendrier,MONTH(JanDim1+10)=1),JanDim1+10,""),IF(AND(YEAR(JanDim1+17)=AnnéeCalendrier,MONTH(JanDim1+17)=1),JanDim1+17,""))</f>
        <v>45672</v>
      </c>
      <c r="E10" s="5">
        <f>IF(DAY(JanDim1)=1,IF(AND(YEAR(JanDim1+11)=AnnéeCalendrier,MONTH(JanDim1+11)=1),JanDim1+11,""),IF(AND(YEAR(JanDim1+18)=AnnéeCalendrier,MONTH(JanDim1+18)=1),JanDim1+18,""))</f>
        <v>45673</v>
      </c>
      <c r="F10" s="5">
        <f>IF(DAY(JanDim1)=1,IF(AND(YEAR(JanDim1+12)=AnnéeCalendrier,MONTH(JanDim1+12)=1),JanDim1+12,""),IF(AND(YEAR(JanDim1+19)=AnnéeCalendrier,MONTH(JanDim1+19)=1),JanDim1+19,""))</f>
        <v>45674</v>
      </c>
      <c r="G10" s="5">
        <f>IF(DAY(JanDim1)=1,IF(AND(YEAR(JanDim1+13)=AnnéeCalendrier,MONTH(JanDim1+13)=1),JanDim1+13,""),IF(AND(YEAR(JanDim1+20)=AnnéeCalendrier,MONTH(JanDim1+20)=1),JanDim1+20,""))</f>
        <v>45675</v>
      </c>
      <c r="H10" s="5">
        <f>IF(DAY(JanDim1)=1,IF(AND(YEAR(JanDim1+14)=AnnéeCalendrier,MONTH(JanDim1+14)=1),JanDim1+14,""),IF(AND(YEAR(JanDim1+21)=AnnéeCalendrier,MONTH(JanDim1+21)=1),JanDim1+21,""))</f>
        <v>45676</v>
      </c>
      <c r="I10" s="4"/>
      <c r="J10" s="5">
        <f>IF(DAY(FévDim1)=1,IF(AND(YEAR(FévDim1+8)=AnnéeCalendrier,MONTH(FévDim1+8)=2),FévDim1+8,""),IF(AND(YEAR(FévDim1+15)=AnnéeCalendrier,MONTH(FévDim1+15)=2),FévDim1+15,""))</f>
        <v>45698</v>
      </c>
      <c r="K10" s="5">
        <f>IF(DAY(FévDim1)=1,IF(AND(YEAR(FévDim1+9)=AnnéeCalendrier,MONTH(FévDim1+9)=2),FévDim1+9,""),IF(AND(YEAR(FévDim1+16)=AnnéeCalendrier,MONTH(FévDim1+16)=2),FévDim1+16,""))</f>
        <v>45699</v>
      </c>
      <c r="L10" s="5">
        <f>IF(DAY(FévDim1)=1,IF(AND(YEAR(FévDim1+10)=AnnéeCalendrier,MONTH(FévDim1+10)=2),FévDim1+10,""),IF(AND(YEAR(FévDim1+17)=AnnéeCalendrier,MONTH(FévDim1+17)=2),FévDim1+17,""))</f>
        <v>45700</v>
      </c>
      <c r="M10" s="5">
        <f>IF(DAY(FévDim1)=1,IF(AND(YEAR(FévDim1+11)=AnnéeCalendrier,MONTH(FévDim1+11)=2),FévDim1+11,""),IF(AND(YEAR(FévDim1+18)=AnnéeCalendrier,MONTH(FévDim1+18)=2),FévDim1+18,""))</f>
        <v>45701</v>
      </c>
      <c r="N10" s="5">
        <f>IF(DAY(FévDim1)=1,IF(AND(YEAR(FévDim1+12)=AnnéeCalendrier,MONTH(FévDim1+12)=2),FévDim1+12,""),IF(AND(YEAR(FévDim1+19)=AnnéeCalendrier,MONTH(FévDim1+19)=2),FévDim1+19,""))</f>
        <v>45702</v>
      </c>
      <c r="O10" s="5">
        <f>IF(DAY(FévDim1)=1,IF(AND(YEAR(FévDim1+13)=AnnéeCalendrier,MONTH(FévDim1+13)=2),FévDim1+13,""),IF(AND(YEAR(FévDim1+20)=AnnéeCalendrier,MONTH(FévDim1+20)=2),FévDim1+20,""))</f>
        <v>45703</v>
      </c>
      <c r="P10" s="5">
        <f>IF(DAY(FévDim1)=1,IF(AND(YEAR(FévDim1+14)=AnnéeCalendrier,MONTH(FévDim1+14)=2),FévDim1+14,""),IF(AND(YEAR(FévDim1+21)=AnnéeCalendrier,MONTH(FévDim1+21)=2),FévDim1+21,""))</f>
        <v>45704</v>
      </c>
      <c r="Q10" s="4"/>
      <c r="R10" s="5">
        <f>IF(DAY(MarDim1)=1,IF(AND(YEAR(MarDim1+8)=AnnéeCalendrier,MONTH(MarDim1+8)=3),MarDim1+8,""),IF(AND(YEAR(MarDim1+15)=AnnéeCalendrier,MONTH(MarDim1+15)=3),MarDim1+15,""))</f>
        <v>45726</v>
      </c>
      <c r="S10" s="5">
        <f>IF(DAY(MarDim1)=1,IF(AND(YEAR(MarDim1+9)=AnnéeCalendrier,MONTH(MarDim1+9)=3),MarDim1+9,""),IF(AND(YEAR(MarDim1+16)=AnnéeCalendrier,MONTH(MarDim1+16)=3),MarDim1+16,""))</f>
        <v>45727</v>
      </c>
      <c r="T10" s="5">
        <f>IF(DAY(MarDim1)=1,IF(AND(YEAR(MarDim1+10)=AnnéeCalendrier,MONTH(MarDim1+10)=3),MarDim1+10,""),IF(AND(YEAR(MarDim1+17)=AnnéeCalendrier,MONTH(MarDim1+17)=3),MarDim1+17,""))</f>
        <v>45728</v>
      </c>
      <c r="U10" s="5">
        <f>IF(DAY(MarDim1)=1,IF(AND(YEAR(MarDim1+11)=AnnéeCalendrier,MONTH(MarDim1+11)=3),MarDim1+11,""),IF(AND(YEAR(MarDim1+18)=AnnéeCalendrier,MONTH(MarDim1+18)=3),MarDim1+18,""))</f>
        <v>45729</v>
      </c>
      <c r="V10" s="5">
        <f>IF(DAY(MarDim1)=1,IF(AND(YEAR(MarDim1+12)=AnnéeCalendrier,MONTH(MarDim1+12)=3),MarDim1+12,""),IF(AND(YEAR(MarDim1+19)=AnnéeCalendrier,MONTH(MarDim1+19)=3),MarDim1+19,""))</f>
        <v>45730</v>
      </c>
      <c r="W10" s="5">
        <f>IF(DAY(MarDim1)=1,IF(AND(YEAR(MarDim1+13)=AnnéeCalendrier,MONTH(MarDim1+13)=3),MarDim1+13,""),IF(AND(YEAR(MarDim1+20)=AnnéeCalendrier,MONTH(MarDim1+20)=3),MarDim1+20,""))</f>
        <v>45731</v>
      </c>
      <c r="X10" s="5">
        <f>IF(DAY(MarDim1)=1,IF(AND(YEAR(MarDim1+14)=AnnéeCalendrier,MONTH(MarDim1+14)=3),MarDim1+14,""),IF(AND(YEAR(MarDim1+21)=AnnéeCalendrier,MONTH(MarDim1+21)=3),MarDim1+21,""))</f>
        <v>45732</v>
      </c>
    </row>
    <row r="11" spans="1:29" ht="36" customHeight="1" x14ac:dyDescent="0.25">
      <c r="B11" s="5">
        <f>IF(DAY(JanDim1)=1,IF(AND(YEAR(JanDim1+15)=AnnéeCalendrier,MONTH(JanDim1+15)=1),JanDim1+15,""),IF(AND(YEAR(JanDim1+22)=AnnéeCalendrier,MONTH(JanDim1+22)=1),JanDim1+22,""))</f>
        <v>45677</v>
      </c>
      <c r="C11" s="5">
        <f>IF(DAY(JanDim1)=1,IF(AND(YEAR(JanDim1+16)=AnnéeCalendrier,MONTH(JanDim1+16)=1),JanDim1+16,""),IF(AND(YEAR(JanDim1+23)=AnnéeCalendrier,MONTH(JanDim1+23)=1),JanDim1+23,""))</f>
        <v>45678</v>
      </c>
      <c r="D11" s="5">
        <f>IF(DAY(JanDim1)=1,IF(AND(YEAR(JanDim1+17)=AnnéeCalendrier,MONTH(JanDim1+17)=1),JanDim1+17,""),IF(AND(YEAR(JanDim1+24)=AnnéeCalendrier,MONTH(JanDim1+24)=1),JanDim1+24,""))</f>
        <v>45679</v>
      </c>
      <c r="E11" s="5">
        <f>IF(DAY(JanDim1)=1,IF(AND(YEAR(JanDim1+18)=AnnéeCalendrier,MONTH(JanDim1+18)=1),JanDim1+18,""),IF(AND(YEAR(JanDim1+25)=AnnéeCalendrier,MONTH(JanDim1+25)=1),JanDim1+25,""))</f>
        <v>45680</v>
      </c>
      <c r="F11" s="5">
        <f>IF(DAY(JanDim1)=1,IF(AND(YEAR(JanDim1+19)=AnnéeCalendrier,MONTH(JanDim1+19)=1),JanDim1+19,""),IF(AND(YEAR(JanDim1+26)=AnnéeCalendrier,MONTH(JanDim1+26)=1),JanDim1+26,""))</f>
        <v>45681</v>
      </c>
      <c r="G11" s="5">
        <f>IF(DAY(JanDim1)=1,IF(AND(YEAR(JanDim1+20)=AnnéeCalendrier,MONTH(JanDim1+20)=1),JanDim1+20,""),IF(AND(YEAR(JanDim1+27)=AnnéeCalendrier,MONTH(JanDim1+27)=1),JanDim1+27,""))</f>
        <v>45682</v>
      </c>
      <c r="H11" s="5">
        <f>IF(DAY(JanDim1)=1,IF(AND(YEAR(JanDim1+21)=AnnéeCalendrier,MONTH(JanDim1+21)=1),JanDim1+21,""),IF(AND(YEAR(JanDim1+28)=AnnéeCalendrier,MONTH(JanDim1+28)=1),JanDim1+28,""))</f>
        <v>45683</v>
      </c>
      <c r="I11" s="4"/>
      <c r="J11" s="5">
        <f>IF(DAY(FévDim1)=1,IF(AND(YEAR(FévDim1+15)=AnnéeCalendrier,MONTH(FévDim1+15)=2),FévDim1+15,""),IF(AND(YEAR(FévDim1+22)=AnnéeCalendrier,MONTH(FévDim1+22)=2),FévDim1+22,""))</f>
        <v>45705</v>
      </c>
      <c r="K11" s="5">
        <f>IF(DAY(FévDim1)=1,IF(AND(YEAR(FévDim1+16)=AnnéeCalendrier,MONTH(FévDim1+16)=2),FévDim1+16,""),IF(AND(YEAR(FévDim1+23)=AnnéeCalendrier,MONTH(FévDim1+23)=2),FévDim1+23,""))</f>
        <v>45706</v>
      </c>
      <c r="L11" s="5">
        <f>IF(DAY(FévDim1)=1,IF(AND(YEAR(FévDim1+17)=AnnéeCalendrier,MONTH(FévDim1+17)=2),FévDim1+17,""),IF(AND(YEAR(FévDim1+24)=AnnéeCalendrier,MONTH(FévDim1+24)=2),FévDim1+24,""))</f>
        <v>45707</v>
      </c>
      <c r="M11" s="5">
        <f>IF(DAY(FévDim1)=1,IF(AND(YEAR(FévDim1+18)=AnnéeCalendrier,MONTH(FévDim1+18)=2),FévDim1+18,""),IF(AND(YEAR(FévDim1+25)=AnnéeCalendrier,MONTH(FévDim1+25)=2),FévDim1+25,""))</f>
        <v>45708</v>
      </c>
      <c r="N11" s="5">
        <f>IF(DAY(FévDim1)=1,IF(AND(YEAR(FévDim1+19)=AnnéeCalendrier,MONTH(FévDim1+19)=2),FévDim1+19,""),IF(AND(YEAR(FévDim1+26)=AnnéeCalendrier,MONTH(FévDim1+26)=2),FévDim1+26,""))</f>
        <v>45709</v>
      </c>
      <c r="O11" s="5">
        <f>IF(DAY(FévDim1)=1,IF(AND(YEAR(FévDim1+20)=AnnéeCalendrier,MONTH(FévDim1+20)=2),FévDim1+20,""),IF(AND(YEAR(FévDim1+27)=AnnéeCalendrier,MONTH(FévDim1+27)=2),FévDim1+27,""))</f>
        <v>45710</v>
      </c>
      <c r="P11" s="5">
        <f>IF(DAY(FévDim1)=1,IF(AND(YEAR(FévDim1+21)=AnnéeCalendrier,MONTH(FévDim1+21)=2),FévDim1+21,""),IF(AND(YEAR(FévDim1+28)=AnnéeCalendrier,MONTH(FévDim1+28)=2),FévDim1+28,""))</f>
        <v>45711</v>
      </c>
      <c r="Q11" s="4"/>
      <c r="R11" s="5">
        <f>IF(DAY(MarDim1)=1,IF(AND(YEAR(MarDim1+15)=AnnéeCalendrier,MONTH(MarDim1+15)=3),MarDim1+15,""),IF(AND(YEAR(MarDim1+22)=AnnéeCalendrier,MONTH(MarDim1+22)=3),MarDim1+22,""))</f>
        <v>45733</v>
      </c>
      <c r="S11" s="5">
        <f>IF(DAY(MarDim1)=1,IF(AND(YEAR(MarDim1+16)=AnnéeCalendrier,MONTH(MarDim1+16)=3),MarDim1+16,""),IF(AND(YEAR(MarDim1+23)=AnnéeCalendrier,MONTH(MarDim1+23)=3),MarDim1+23,""))</f>
        <v>45734</v>
      </c>
      <c r="T11" s="5">
        <f>IF(DAY(MarDim1)=1,IF(AND(YEAR(MarDim1+17)=AnnéeCalendrier,MONTH(MarDim1+17)=3),MarDim1+17,""),IF(AND(YEAR(MarDim1+24)=AnnéeCalendrier,MONTH(MarDim1+24)=3),MarDim1+24,""))</f>
        <v>45735</v>
      </c>
      <c r="U11" s="5">
        <f>IF(DAY(MarDim1)=1,IF(AND(YEAR(MarDim1+18)=AnnéeCalendrier,MONTH(MarDim1+18)=3),MarDim1+18,""),IF(AND(YEAR(MarDim1+25)=AnnéeCalendrier,MONTH(MarDim1+25)=3),MarDim1+25,""))</f>
        <v>45736</v>
      </c>
      <c r="V11" s="5">
        <f>IF(DAY(MarDim1)=1,IF(AND(YEAR(MarDim1+19)=AnnéeCalendrier,MONTH(MarDim1+19)=3),MarDim1+19,""),IF(AND(YEAR(MarDim1+26)=AnnéeCalendrier,MONTH(MarDim1+26)=3),MarDim1+26,""))</f>
        <v>45737</v>
      </c>
      <c r="W11" s="5">
        <f>IF(DAY(MarDim1)=1,IF(AND(YEAR(MarDim1+20)=AnnéeCalendrier,MONTH(MarDim1+20)=3),MarDim1+20,""),IF(AND(YEAR(MarDim1+27)=AnnéeCalendrier,MONTH(MarDim1+27)=3),MarDim1+27,""))</f>
        <v>45738</v>
      </c>
      <c r="X11" s="5">
        <f>IF(DAY(MarDim1)=1,IF(AND(YEAR(MarDim1+21)=AnnéeCalendrier,MONTH(MarDim1+21)=3),MarDim1+21,""),IF(AND(YEAR(MarDim1+28)=AnnéeCalendrier,MONTH(MarDim1+28)=3),MarDim1+28,""))</f>
        <v>45739</v>
      </c>
    </row>
    <row r="12" spans="1:29" ht="36" customHeight="1" x14ac:dyDescent="0.25">
      <c r="B12" s="5">
        <f>IF(DAY(JanDim1)=1,IF(AND(YEAR(JanDim1+22)=AnnéeCalendrier,MONTH(JanDim1+22)=1),JanDim1+22,""),IF(AND(YEAR(JanDim1+29)=AnnéeCalendrier,MONTH(JanDim1+29)=1),JanDim1+29,""))</f>
        <v>45684</v>
      </c>
      <c r="C12" s="5">
        <f>IF(DAY(JanDim1)=1,IF(AND(YEAR(JanDim1+23)=AnnéeCalendrier,MONTH(JanDim1+23)=1),JanDim1+23,""),IF(AND(YEAR(JanDim1+30)=AnnéeCalendrier,MONTH(JanDim1+30)=1),JanDim1+30,""))</f>
        <v>45685</v>
      </c>
      <c r="D12" s="5">
        <f>IF(DAY(JanDim1)=1,IF(AND(YEAR(JanDim1+24)=AnnéeCalendrier,MONTH(JanDim1+24)=1),JanDim1+24,""),IF(AND(YEAR(JanDim1+31)=AnnéeCalendrier,MONTH(JanDim1+31)=1),JanDim1+31,""))</f>
        <v>45686</v>
      </c>
      <c r="E12" s="5">
        <f>IF(DAY(JanDim1)=1,IF(AND(YEAR(JanDim1+25)=AnnéeCalendrier,MONTH(JanDim1+25)=1),JanDim1+25,""),IF(AND(YEAR(JanDim1+32)=AnnéeCalendrier,MONTH(JanDim1+32)=1),JanDim1+32,""))</f>
        <v>45687</v>
      </c>
      <c r="F12" s="5">
        <f>IF(DAY(JanDim1)=1,IF(AND(YEAR(JanDim1+26)=AnnéeCalendrier,MONTH(JanDim1+26)=1),JanDim1+26,""),IF(AND(YEAR(JanDim1+33)=AnnéeCalendrier,MONTH(JanDim1+33)=1),JanDim1+33,""))</f>
        <v>45688</v>
      </c>
      <c r="G12" s="5" t="str">
        <f>IF(DAY(JanDim1)=1,IF(AND(YEAR(JanDim1+27)=AnnéeCalendrier,MONTH(JanDim1+27)=1),JanDim1+27,""),IF(AND(YEAR(JanDim1+34)=AnnéeCalendrier,MONTH(JanDim1+34)=1),JanDim1+34,""))</f>
        <v/>
      </c>
      <c r="H12" s="5" t="str">
        <f>IF(DAY(JanDim1)=1,IF(AND(YEAR(JanDim1+28)=AnnéeCalendrier,MONTH(JanDim1+28)=1),JanDim1+28,""),IF(AND(YEAR(JanDim1+35)=AnnéeCalendrier,MONTH(JanDim1+35)=1),JanDim1+35,""))</f>
        <v/>
      </c>
      <c r="I12" s="4"/>
      <c r="J12" s="5">
        <f>IF(DAY(FévDim1)=1,IF(AND(YEAR(FévDim1+22)=AnnéeCalendrier,MONTH(FévDim1+22)=2),FévDim1+22,""),IF(AND(YEAR(FévDim1+29)=AnnéeCalendrier,MONTH(FévDim1+29)=2),FévDim1+29,""))</f>
        <v>45712</v>
      </c>
      <c r="K12" s="5">
        <f>IF(DAY(FévDim1)=1,IF(AND(YEAR(FévDim1+23)=AnnéeCalendrier,MONTH(FévDim1+23)=2),FévDim1+23,""),IF(AND(YEAR(FévDim1+30)=AnnéeCalendrier,MONTH(FévDim1+30)=2),FévDim1+30,""))</f>
        <v>45713</v>
      </c>
      <c r="L12" s="5">
        <f>IF(DAY(FévDim1)=1,IF(AND(YEAR(FévDim1+24)=AnnéeCalendrier,MONTH(FévDim1+24)=2),FévDim1+24,""),IF(AND(YEAR(FévDim1+31)=AnnéeCalendrier,MONTH(FévDim1+31)=2),FévDim1+31,""))</f>
        <v>45714</v>
      </c>
      <c r="M12" s="5">
        <f>IF(DAY(FévDim1)=1,IF(AND(YEAR(FévDim1+25)=AnnéeCalendrier,MONTH(FévDim1+25)=2),FévDim1+25,""),IF(AND(YEAR(FévDim1+32)=AnnéeCalendrier,MONTH(FévDim1+32)=2),FévDim1+32,""))</f>
        <v>45715</v>
      </c>
      <c r="N12" s="5">
        <f>IF(DAY(FévDim1)=1,IF(AND(YEAR(FévDim1+26)=AnnéeCalendrier,MONTH(FévDim1+26)=2),FévDim1+26,""),IF(AND(YEAR(FévDim1+33)=AnnéeCalendrier,MONTH(FévDim1+33)=2),FévDim1+33,""))</f>
        <v>45716</v>
      </c>
      <c r="O12" s="5" t="str">
        <f>IF(DAY(FévDim1)=1,IF(AND(YEAR(FévDim1+27)=AnnéeCalendrier,MONTH(FévDim1+27)=2),FévDim1+27,""),IF(AND(YEAR(FévDim1+34)=AnnéeCalendrier,MONTH(FévDim1+34)=2),FévDim1+34,""))</f>
        <v/>
      </c>
      <c r="P12" s="5" t="str">
        <f>IF(DAY(FévDim1)=1,IF(AND(YEAR(FévDim1+28)=AnnéeCalendrier,MONTH(FévDim1+28)=2),FévDim1+28,""),IF(AND(YEAR(FévDim1+35)=AnnéeCalendrier,MONTH(FévDim1+35)=2),FévDim1+35,""))</f>
        <v/>
      </c>
      <c r="Q12" s="4"/>
      <c r="R12" s="5">
        <f>IF(DAY(MarDim1)=1,IF(AND(YEAR(MarDim1+22)=AnnéeCalendrier,MONTH(MarDim1+22)=3),MarDim1+22,""),IF(AND(YEAR(MarDim1+29)=AnnéeCalendrier,MONTH(MarDim1+29)=3),MarDim1+29,""))</f>
        <v>45740</v>
      </c>
      <c r="S12" s="5">
        <f>IF(DAY(MarDim1)=1,IF(AND(YEAR(MarDim1+23)=AnnéeCalendrier,MONTH(MarDim1+23)=3),MarDim1+23,""),IF(AND(YEAR(MarDim1+30)=AnnéeCalendrier,MONTH(MarDim1+30)=3),MarDim1+30,""))</f>
        <v>45741</v>
      </c>
      <c r="T12" s="5">
        <f>IF(DAY(MarDim1)=1,IF(AND(YEAR(MarDim1+24)=AnnéeCalendrier,MONTH(MarDim1+24)=3),MarDim1+24,""),IF(AND(YEAR(MarDim1+31)=AnnéeCalendrier,MONTH(MarDim1+31)=3),MarDim1+31,""))</f>
        <v>45742</v>
      </c>
      <c r="U12" s="5">
        <f>IF(DAY(MarDim1)=1,IF(AND(YEAR(MarDim1+25)=AnnéeCalendrier,MONTH(MarDim1+25)=3),MarDim1+25,""),IF(AND(YEAR(MarDim1+32)=AnnéeCalendrier,MONTH(MarDim1+32)=3),MarDim1+32,""))</f>
        <v>45743</v>
      </c>
      <c r="V12" s="5">
        <f>IF(DAY(MarDim1)=1,IF(AND(YEAR(MarDim1+26)=AnnéeCalendrier,MONTH(MarDim1+26)=3),MarDim1+26,""),IF(AND(YEAR(MarDim1+33)=AnnéeCalendrier,MONTH(MarDim1+33)=3),MarDim1+33,""))</f>
        <v>45744</v>
      </c>
      <c r="W12" s="5">
        <f>IF(DAY(MarDim1)=1,IF(AND(YEAR(MarDim1+27)=AnnéeCalendrier,MONTH(MarDim1+27)=3),MarDim1+27,""),IF(AND(YEAR(MarDim1+34)=AnnéeCalendrier,MONTH(MarDim1+34)=3),MarDim1+34,""))</f>
        <v>45745</v>
      </c>
      <c r="X12" s="5">
        <f>IF(DAY(MarDim1)=1,IF(AND(YEAR(MarDim1+28)=AnnéeCalendrier,MONTH(MarDim1+28)=3),MarDim1+28,""),IF(AND(YEAR(MarDim1+35)=AnnéeCalendrier,MONTH(MarDim1+35)=3),MarDim1+35,""))</f>
        <v>45746</v>
      </c>
    </row>
    <row r="13" spans="1:29" ht="36" customHeight="1" x14ac:dyDescent="0.25">
      <c r="B13" s="5" t="str">
        <f>IF(DAY(JanDim1)=1,IF(AND(YEAR(JanDim1+29)=AnnéeCalendrier,MONTH(JanDim1+29)=1),JanDim1+29,""),IF(AND(YEAR(JanDim1+36)=AnnéeCalendrier,MONTH(JanDim1+36)=1),JanDim1+36,""))</f>
        <v/>
      </c>
      <c r="C13" s="5" t="str">
        <f>IF(DAY(JanDim1)=1,IF(AND(YEAR(JanDim1+30)=AnnéeCalendrier,MONTH(JanDim1+30)=1),JanDim1+30,""),IF(AND(YEAR(JanDim1+37)=AnnéeCalendrier,MONTH(JanDim1+37)=1),JanDim1+37,""))</f>
        <v/>
      </c>
      <c r="D13" s="5" t="str">
        <f>IF(DAY(JanDim1)=1,IF(AND(YEAR(JanDim1+31)=AnnéeCalendrier,MONTH(JanDim1+31)=1),JanDim1+31,""),IF(AND(YEAR(JanDim1+38)=AnnéeCalendrier,MONTH(JanDim1+38)=1),JanDim1+38,""))</f>
        <v/>
      </c>
      <c r="E13" s="5" t="str">
        <f>IF(DAY(JanDim1)=1,IF(AND(YEAR(JanDim1+32)=AnnéeCalendrier,MONTH(JanDim1+32)=1),JanDim1+32,""),IF(AND(YEAR(JanDim1+39)=AnnéeCalendrier,MONTH(JanDim1+39)=1),JanDim1+39,""))</f>
        <v/>
      </c>
      <c r="F13" s="5" t="str">
        <f>IF(DAY(JanDim1)=1,IF(AND(YEAR(JanDim1+33)=AnnéeCalendrier,MONTH(JanDim1+33)=1),JanDim1+33,""),IF(AND(YEAR(JanDim1+40)=AnnéeCalendrier,MONTH(JanDim1+40)=1),JanDim1+40,""))</f>
        <v/>
      </c>
      <c r="G13" s="5" t="str">
        <f>IF(DAY(JanDim1)=1,IF(AND(YEAR(JanDim1+34)=AnnéeCalendrier,MONTH(JanDim1+34)=1),JanDim1+34,""),IF(AND(YEAR(JanDim1+41)=AnnéeCalendrier,MONTH(JanDim1+41)=1),JanDim1+41,""))</f>
        <v/>
      </c>
      <c r="H13" s="5" t="str">
        <f>IF(DAY(JanDim1)=1,IF(AND(YEAR(JanDim1+35)=AnnéeCalendrier,MONTH(JanDim1+35)=1),JanDim1+35,""),IF(AND(YEAR(JanDim1+42)=AnnéeCalendrier,MONTH(JanDim1+42)=1),JanDim1+42,""))</f>
        <v/>
      </c>
      <c r="I13" s="4"/>
      <c r="J13" s="5" t="str">
        <f>IF(DAY(FévDim1)=1,IF(AND(YEAR(FévDim1+29)=AnnéeCalendrier,MONTH(FévDim1+29)=2),FévDim1+29,""),IF(AND(YEAR(FévDim1+36)=AnnéeCalendrier,MONTH(FévDim1+36)=2),FévDim1+36,""))</f>
        <v/>
      </c>
      <c r="K13" s="5" t="str">
        <f>IF(DAY(FévDim1)=1,IF(AND(YEAR(FévDim1+30)=AnnéeCalendrier,MONTH(FévDim1+30)=2),FévDim1+30,""),IF(AND(YEAR(FévDim1+37)=AnnéeCalendrier,MONTH(FévDim1+37)=2),FévDim1+37,""))</f>
        <v/>
      </c>
      <c r="L13" s="5" t="str">
        <f>IF(DAY(FévDim1)=1,IF(AND(YEAR(FévDim1+31)=AnnéeCalendrier,MONTH(FévDim1+31)=2),FévDim1+31,""),IF(AND(YEAR(FévDim1+38)=AnnéeCalendrier,MONTH(FévDim1+38)=2),FévDim1+38,""))</f>
        <v/>
      </c>
      <c r="M13" s="5" t="str">
        <f>IF(DAY(FévDim1)=1,IF(AND(YEAR(FévDim1+32)=AnnéeCalendrier,MONTH(FévDim1+32)=2),FévDim1+32,""),IF(AND(YEAR(FévDim1+39)=AnnéeCalendrier,MONTH(FévDim1+39)=2),FévDim1+39,""))</f>
        <v/>
      </c>
      <c r="N13" s="5" t="str">
        <f>IF(DAY(FévDim1)=1,IF(AND(YEAR(FévDim1+33)=AnnéeCalendrier,MONTH(FévDim1+33)=2),FévDim1+33,""),IF(AND(YEAR(FévDim1+40)=AnnéeCalendrier,MONTH(FévDim1+40)=2),FévDim1+40,""))</f>
        <v/>
      </c>
      <c r="O13" s="5" t="str">
        <f>IF(DAY(FévDim1)=1,IF(AND(YEAR(FévDim1+34)=AnnéeCalendrier,MONTH(FévDim1+34)=2),FévDim1+34,""),IF(AND(YEAR(FévDim1+41)=AnnéeCalendrier,MONTH(FévDim1+41)=2),FévDim1+41,""))</f>
        <v/>
      </c>
      <c r="P13" s="5" t="str">
        <f>IF(DAY(FévDim1)=1,IF(AND(YEAR(FévDim1+35)=AnnéeCalendrier,MONTH(FévDim1+35)=2),FévDim1+35,""),IF(AND(YEAR(FévDim1+42)=AnnéeCalendrier,MONTH(FévDim1+42)=2),FévDim1+42,""))</f>
        <v/>
      </c>
      <c r="Q13" s="4"/>
      <c r="R13" s="5">
        <f>IF(DAY(MarDim1)=1,IF(AND(YEAR(MarDim1+29)=AnnéeCalendrier,MONTH(MarDim1+29)=3),MarDim1+29,""),IF(AND(YEAR(MarDim1+36)=AnnéeCalendrier,MONTH(MarDim1+36)=3),MarDim1+36,""))</f>
        <v>45747</v>
      </c>
      <c r="S13" s="5" t="str">
        <f>IF(DAY(MarDim1)=1,IF(AND(YEAR(MarDim1+30)=AnnéeCalendrier,MONTH(MarDim1+30)=3),MarDim1+30,""),IF(AND(YEAR(MarDim1+37)=AnnéeCalendrier,MONTH(MarDim1+37)=3),MarDim1+37,""))</f>
        <v/>
      </c>
      <c r="T13" s="5" t="str">
        <f>IF(DAY(MarDim1)=1,IF(AND(YEAR(MarDim1+31)=AnnéeCalendrier,MONTH(MarDim1+31)=3),MarDim1+31,""),IF(AND(YEAR(MarDim1+38)=AnnéeCalendrier,MONTH(MarDim1+38)=3),MarDim1+38,""))</f>
        <v/>
      </c>
      <c r="U13" s="5" t="str">
        <f>IF(DAY(MarDim1)=1,IF(AND(YEAR(MarDim1+32)=AnnéeCalendrier,MONTH(MarDim1+32)=3),MarDim1+32,""),IF(AND(YEAR(MarDim1+39)=AnnéeCalendrier,MONTH(MarDim1+39)=3),MarDim1+39,""))</f>
        <v/>
      </c>
      <c r="V13" s="5" t="str">
        <f>IF(DAY(MarDim1)=1,IF(AND(YEAR(MarDim1+33)=AnnéeCalendrier,MONTH(MarDim1+33)=3),MarDim1+33,""),IF(AND(YEAR(MarDim1+40)=AnnéeCalendrier,MONTH(MarDim1+40)=3),MarDim1+40,""))</f>
        <v/>
      </c>
      <c r="W13" s="5" t="str">
        <f>IF(DAY(MarDim1)=1,IF(AND(YEAR(MarDim1+34)=AnnéeCalendrier,MONTH(MarDim1+34)=3),MarDim1+34,""),IF(AND(YEAR(MarDim1+41)=AnnéeCalendrier,MONTH(MarDim1+41)=3),MarDim1+41,""))</f>
        <v/>
      </c>
      <c r="X13" s="5" t="str">
        <f>IF(DAY(MarDim1)=1,IF(AND(YEAR(MarDim1+35)=AnnéeCalendrier,MONTH(MarDim1+35)=3),MarDim1+35,""),IF(AND(YEAR(MarDim1+42)=AnnéeCalendrier,MONTH(MarDim1+42)=3),MarDim1+42,""))</f>
        <v/>
      </c>
    </row>
    <row r="14" spans="1:29" ht="20.149999999999999" customHeight="1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29" s="24" customFormat="1" ht="42" customHeight="1" x14ac:dyDescent="0.25">
      <c r="A15" s="23"/>
      <c r="B15" s="35" t="s">
        <v>3</v>
      </c>
      <c r="C15" s="35"/>
      <c r="D15" s="35"/>
      <c r="E15" s="35"/>
      <c r="F15" s="35"/>
      <c r="G15" s="35"/>
      <c r="H15" s="35"/>
      <c r="J15" s="35" t="s">
        <v>13</v>
      </c>
      <c r="K15" s="35"/>
      <c r="L15" s="35"/>
      <c r="M15" s="35"/>
      <c r="N15" s="35"/>
      <c r="O15" s="35"/>
      <c r="P15" s="35"/>
      <c r="R15" s="35" t="s">
        <v>17</v>
      </c>
      <c r="S15" s="35"/>
      <c r="T15" s="35"/>
      <c r="U15" s="35"/>
      <c r="V15" s="35"/>
      <c r="W15" s="35"/>
      <c r="X15" s="35"/>
    </row>
    <row r="16" spans="1:29" s="27" customFormat="1" ht="26.25" customHeight="1" x14ac:dyDescent="0.25">
      <c r="A16" s="26"/>
      <c r="B16" s="27" t="s">
        <v>2</v>
      </c>
      <c r="C16" s="27" t="s">
        <v>6</v>
      </c>
      <c r="D16" s="27" t="s">
        <v>7</v>
      </c>
      <c r="E16" s="27" t="s">
        <v>8</v>
      </c>
      <c r="F16" s="27" t="s">
        <v>9</v>
      </c>
      <c r="G16" s="27" t="s">
        <v>10</v>
      </c>
      <c r="H16" s="27" t="s">
        <v>11</v>
      </c>
      <c r="J16" s="27" t="s">
        <v>2</v>
      </c>
      <c r="K16" s="27" t="s">
        <v>6</v>
      </c>
      <c r="L16" s="27" t="s">
        <v>7</v>
      </c>
      <c r="M16" s="27" t="s">
        <v>8</v>
      </c>
      <c r="N16" s="27" t="s">
        <v>9</v>
      </c>
      <c r="O16" s="27" t="s">
        <v>10</v>
      </c>
      <c r="P16" s="27" t="s">
        <v>11</v>
      </c>
      <c r="R16" s="27" t="s">
        <v>2</v>
      </c>
      <c r="S16" s="27" t="s">
        <v>6</v>
      </c>
      <c r="T16" s="27" t="s">
        <v>7</v>
      </c>
      <c r="U16" s="27" t="s">
        <v>8</v>
      </c>
      <c r="V16" s="27" t="s">
        <v>9</v>
      </c>
      <c r="W16" s="27" t="s">
        <v>10</v>
      </c>
      <c r="X16" s="27" t="s">
        <v>11</v>
      </c>
    </row>
    <row r="17" spans="1:24" ht="36" customHeight="1" x14ac:dyDescent="0.25">
      <c r="B17" s="6" t="str">
        <f>IF(DAY(AvrDim1)=1,"",IF(AND(YEAR(AvrDim1+1)=AnnéeCalendrier,MONTH(AvrDim1+1)=4),AvrDim1+1,""))</f>
        <v/>
      </c>
      <c r="C17" s="5">
        <f>IF(DAY(AvrDim1)=1,"",IF(AND(YEAR(AvrDim1+2)=AnnéeCalendrier,MONTH(AvrDim1+2)=4),AvrDim1+2,""))</f>
        <v>45748</v>
      </c>
      <c r="D17" s="5">
        <f>IF(DAY(AvrDim1)=1,"",IF(AND(YEAR(AvrDim1+3)=AnnéeCalendrier,MONTH(AvrDim1+3)=4),AvrDim1+3,""))</f>
        <v>45749</v>
      </c>
      <c r="E17" s="5">
        <f>IF(DAY(AvrDim1)=1,"",IF(AND(YEAR(AvrDim1+4)=AnnéeCalendrier,MONTH(AvrDim1+4)=4),AvrDim1+4,""))</f>
        <v>45750</v>
      </c>
      <c r="F17" s="5">
        <f>IF(DAY(AvrDim1)=1,"",IF(AND(YEAR(AvrDim1+5)=AnnéeCalendrier,MONTH(AvrDim1+5)=4),AvrDim1+5,""))</f>
        <v>45751</v>
      </c>
      <c r="G17" s="5">
        <f>IF(DAY(AvrDim1)=1,"",IF(AND(YEAR(AvrDim1+6)=AnnéeCalendrier,MONTH(AvrDim1+6)=4),AvrDim1+6,""))</f>
        <v>45752</v>
      </c>
      <c r="H17" s="7">
        <f>IF(DAY(AvrDim1)=1,IF(AND(YEAR(AvrDim1)=AnnéeCalendrier,MONTH(AvrDim1)=4),AvrDim1,""),IF(AND(YEAR(AvrDim1+7)=AnnéeCalendrier,MONTH(AvrDim1+7)=4),AvrDim1+7,""))</f>
        <v>45753</v>
      </c>
      <c r="I17" s="4"/>
      <c r="J17" s="6" t="str">
        <f>IF(DAY(MaiDim1)=1,"",IF(AND(YEAR(MaiDim1+1)=AnnéeCalendrier,MONTH(MaiDim1+1)=5),MaiDim1+1,""))</f>
        <v/>
      </c>
      <c r="K17" s="5" t="str">
        <f>IF(DAY(MaiDim1)=1,"",IF(AND(YEAR(MaiDim1+2)=AnnéeCalendrier,MONTH(MaiDim1+2)=5),MaiDim1+2,""))</f>
        <v/>
      </c>
      <c r="L17" s="5" t="str">
        <f>IF(DAY(MaiDim1)=1,"",IF(AND(YEAR(MaiDim1+3)=AnnéeCalendrier,MONTH(MaiDim1+3)=5),MaiDim1+3,""))</f>
        <v/>
      </c>
      <c r="M17" s="5">
        <f>IF(DAY(MaiDim1)=1,"",IF(AND(YEAR(MaiDim1+4)=AnnéeCalendrier,MONTH(MaiDim1+4)=5),MaiDim1+4,""))</f>
        <v>45778</v>
      </c>
      <c r="N17" s="5">
        <f>IF(DAY(MaiDim1)=1,"",IF(AND(YEAR(MaiDim1+5)=AnnéeCalendrier,MONTH(MaiDim1+5)=5),MaiDim1+5,""))</f>
        <v>45779</v>
      </c>
      <c r="O17" s="5">
        <f>IF(DAY(MaiDim1)=1,"",IF(AND(YEAR(MaiDim1+6)=AnnéeCalendrier,MONTH(MaiDim1+6)=5),MaiDim1+6,""))</f>
        <v>45780</v>
      </c>
      <c r="P17" s="7">
        <f>IF(DAY(MaiDim1)=1,IF(AND(YEAR(MaiDim1)=AnnéeCalendrier,MONTH(MaiDim1)=5),MaiDim1,""),IF(AND(YEAR(MaiDim1+7)=AnnéeCalendrier,MONTH(MaiDim1+7)=5),MaiDim1+7,""))</f>
        <v>45781</v>
      </c>
      <c r="Q17" s="4"/>
      <c r="R17" s="6" t="str">
        <f>IF(DAY(JunDim1)=1,"",IF(AND(YEAR(JunDim1+1)=AnnéeCalendrier,MONTH(JunDim1+1)=6),JunDim1+1,""))</f>
        <v/>
      </c>
      <c r="S17" s="5" t="str">
        <f>IF(DAY(JunDim1)=1,"",IF(AND(YEAR(JunDim1+2)=AnnéeCalendrier,MONTH(JunDim1+2)=6),JunDim1+2,""))</f>
        <v/>
      </c>
      <c r="T17" s="5" t="str">
        <f>IF(DAY(JunDim1)=1,"",IF(AND(YEAR(JunDim1+3)=AnnéeCalendrier,MONTH(JunDim1+3)=6),JunDim1+3,""))</f>
        <v/>
      </c>
      <c r="U17" s="5" t="str">
        <f>IF(DAY(JunDim1)=1,"",IF(AND(YEAR(JunDim1+4)=AnnéeCalendrier,MONTH(JunDim1+4)=6),JunDim1+4,""))</f>
        <v/>
      </c>
      <c r="V17" s="5" t="str">
        <f>IF(DAY(JunDim1)=1,"",IF(AND(YEAR(JunDim1+5)=AnnéeCalendrier,MONTH(JunDim1+5)=6),JunDim1+5,""))</f>
        <v/>
      </c>
      <c r="W17" s="5" t="str">
        <f>IF(DAY(JunDim1)=1,"",IF(AND(YEAR(JunDim1+6)=AnnéeCalendrier,MONTH(JunDim1+6)=6),JunDim1+6,""))</f>
        <v/>
      </c>
      <c r="X17" s="7">
        <f>IF(DAY(JunDim1)=1,IF(AND(YEAR(JunDim1)=AnnéeCalendrier,MONTH(JunDim1)=6),JunDim1,""),IF(AND(YEAR(JunDim1+7)=AnnéeCalendrier,MONTH(JunDim1+7)=6),JunDim1+7,""))</f>
        <v>45809</v>
      </c>
    </row>
    <row r="18" spans="1:24" ht="36" customHeight="1" x14ac:dyDescent="0.25">
      <c r="B18" s="6">
        <f>IF(DAY(AvrDim1)=1,IF(AND(YEAR(AvrDim1+1)=AnnéeCalendrier,MONTH(AvrDim1+1)=4),AvrDim1+1,""),IF(AND(YEAR(AvrDim1+8)=AnnéeCalendrier,MONTH(AvrDim1+8)=4),AvrDim1+8,""))</f>
        <v>45754</v>
      </c>
      <c r="C18" s="5">
        <f>IF(DAY(AvrDim1)=1,IF(AND(YEAR(AvrDim1+2)=AnnéeCalendrier,MONTH(AvrDim1+2)=4),AvrDim1+2,""),IF(AND(YEAR(AvrDim1+9)=AnnéeCalendrier,MONTH(AvrDim1+9)=4),AvrDim1+9,""))</f>
        <v>45755</v>
      </c>
      <c r="D18" s="5">
        <f>IF(DAY(AvrDim1)=1,IF(AND(YEAR(AvrDim1+3)=AnnéeCalendrier,MONTH(AvrDim1+3)=4),AvrDim1+3,""),IF(AND(YEAR(AvrDim1+10)=AnnéeCalendrier,MONTH(AvrDim1+10)=4),AvrDim1+10,""))</f>
        <v>45756</v>
      </c>
      <c r="E18" s="5">
        <f>IF(DAY(AvrDim1)=1,IF(AND(YEAR(AvrDim1+4)=AnnéeCalendrier,MONTH(AvrDim1+4)=4),AvrDim1+4,""),IF(AND(YEAR(AvrDim1+11)=AnnéeCalendrier,MONTH(AvrDim1+11)=4),AvrDim1+11,""))</f>
        <v>45757</v>
      </c>
      <c r="F18" s="5">
        <f>IF(DAY(AvrDim1)=1,IF(AND(YEAR(AvrDim1+5)=AnnéeCalendrier,MONTH(AvrDim1+5)=4),AvrDim1+5,""),IF(AND(YEAR(AvrDim1+12)=AnnéeCalendrier,MONTH(AvrDim1+12)=4),AvrDim1+12,""))</f>
        <v>45758</v>
      </c>
      <c r="G18" s="5">
        <f>IF(DAY(AvrDim1)=1,IF(AND(YEAR(AvrDim1+6)=AnnéeCalendrier,MONTH(AvrDim1+6)=4),AvrDim1+6,""),IF(AND(YEAR(AvrDim1+13)=AnnéeCalendrier,MONTH(AvrDim1+13)=4),AvrDim1+13,""))</f>
        <v>45759</v>
      </c>
      <c r="H18" s="7">
        <f>IF(DAY(AvrDim1)=1,IF(AND(YEAR(AvrDim1+7)=AnnéeCalendrier,MONTH(AvrDim1+7)=4),AvrDim1+7,""),IF(AND(YEAR(AvrDim1+14)=AnnéeCalendrier,MONTH(AvrDim1+14)=4),AvrDim1+14,""))</f>
        <v>45760</v>
      </c>
      <c r="I18" s="4"/>
      <c r="J18" s="6">
        <f>IF(DAY(MaiDim1)=1,IF(AND(YEAR(MaiDim1+1)=AnnéeCalendrier,MONTH(MaiDim1+1)=5),MaiDim1+1,""),IF(AND(YEAR(MaiDim1+8)=AnnéeCalendrier,MONTH(MaiDim1+8)=5),MaiDim1+8,""))</f>
        <v>45782</v>
      </c>
      <c r="K18" s="5">
        <f>IF(DAY(MaiDim1)=1,IF(AND(YEAR(MaiDim1+2)=AnnéeCalendrier,MONTH(MaiDim1+2)=5),MaiDim1+2,""),IF(AND(YEAR(MaiDim1+9)=AnnéeCalendrier,MONTH(MaiDim1+9)=5),MaiDim1+9,""))</f>
        <v>45783</v>
      </c>
      <c r="L18" s="5">
        <f>IF(DAY(MaiDim1)=1,IF(AND(YEAR(MaiDim1+3)=AnnéeCalendrier,MONTH(MaiDim1+3)=5),MaiDim1+3,""),IF(AND(YEAR(MaiDim1+10)=AnnéeCalendrier,MONTH(MaiDim1+10)=5),MaiDim1+10,""))</f>
        <v>45784</v>
      </c>
      <c r="M18" s="5">
        <f>IF(DAY(MaiDim1)=1,IF(AND(YEAR(MaiDim1+4)=AnnéeCalendrier,MONTH(MaiDim1+4)=5),MaiDim1+4,""),IF(AND(YEAR(MaiDim1+11)=AnnéeCalendrier,MONTH(MaiDim1+11)=5),MaiDim1+11,""))</f>
        <v>45785</v>
      </c>
      <c r="N18" s="5">
        <f>IF(DAY(MaiDim1)=1,IF(AND(YEAR(MaiDim1+5)=AnnéeCalendrier,MONTH(MaiDim1+5)=5),MaiDim1+5,""),IF(AND(YEAR(MaiDim1+12)=AnnéeCalendrier,MONTH(MaiDim1+12)=5),MaiDim1+12,""))</f>
        <v>45786</v>
      </c>
      <c r="O18" s="5">
        <f>IF(DAY(MaiDim1)=1,IF(AND(YEAR(MaiDim1+6)=AnnéeCalendrier,MONTH(MaiDim1+6)=5),MaiDim1+6,""),IF(AND(YEAR(MaiDim1+13)=AnnéeCalendrier,MONTH(MaiDim1+13)=5),MaiDim1+13,""))</f>
        <v>45787</v>
      </c>
      <c r="P18" s="7">
        <f>IF(DAY(MaiDim1)=1,IF(AND(YEAR(MaiDim1+7)=AnnéeCalendrier,MONTH(MaiDim1+7)=5),MaiDim1+7,""),IF(AND(YEAR(MaiDim1+14)=AnnéeCalendrier,MONTH(MaiDim1+14)=5),MaiDim1+14,""))</f>
        <v>45788</v>
      </c>
      <c r="Q18" s="4"/>
      <c r="R18" s="6">
        <f>IF(DAY(JunDim1)=1,IF(AND(YEAR(JunDim1+1)=AnnéeCalendrier,MONTH(JunDim1+1)=6),JunDim1+1,""),IF(AND(YEAR(JunDim1+8)=AnnéeCalendrier,MONTH(JunDim1+8)=6),JunDim1+8,""))</f>
        <v>45810</v>
      </c>
      <c r="S18" s="5">
        <f>IF(DAY(JunDim1)=1,IF(AND(YEAR(JunDim1+2)=AnnéeCalendrier,MONTH(JunDim1+2)=6),JunDim1+2,""),IF(AND(YEAR(JunDim1+9)=AnnéeCalendrier,MONTH(JunDim1+9)=6),JunDim1+9,""))</f>
        <v>45811</v>
      </c>
      <c r="T18" s="5">
        <f>IF(DAY(JunDim1)=1,IF(AND(YEAR(JunDim1+3)=AnnéeCalendrier,MONTH(JunDim1+3)=6),JunDim1+3,""),IF(AND(YEAR(JunDim1+10)=AnnéeCalendrier,MONTH(JunDim1+10)=6),JunDim1+10,""))</f>
        <v>45812</v>
      </c>
      <c r="U18" s="5">
        <f>IF(DAY(JunDim1)=1,IF(AND(YEAR(JunDim1+4)=AnnéeCalendrier,MONTH(JunDim1+4)=6),JunDim1+4,""),IF(AND(YEAR(JunDim1+11)=AnnéeCalendrier,MONTH(JunDim1+11)=6),JunDim1+11,""))</f>
        <v>45813</v>
      </c>
      <c r="V18" s="5">
        <f>IF(DAY(JunDim1)=1,IF(AND(YEAR(JunDim1+5)=AnnéeCalendrier,MONTH(JunDim1+5)=6),JunDim1+5,""),IF(AND(YEAR(JunDim1+12)=AnnéeCalendrier,MONTH(JunDim1+12)=6),JunDim1+12,""))</f>
        <v>45814</v>
      </c>
      <c r="W18" s="5">
        <f>IF(DAY(JunDim1)=1,IF(AND(YEAR(JunDim1+6)=AnnéeCalendrier,MONTH(JunDim1+6)=6),JunDim1+6,""),IF(AND(YEAR(JunDim1+13)=AnnéeCalendrier,MONTH(JunDim1+13)=6),JunDim1+13,""))</f>
        <v>45815</v>
      </c>
      <c r="X18" s="7">
        <f>IF(DAY(JunDim1)=1,IF(AND(YEAR(JunDim1+7)=AnnéeCalendrier,MONTH(JunDim1+7)=6),JunDim1+7,""),IF(AND(YEAR(JunDim1+14)=AnnéeCalendrier,MONTH(JunDim1+14)=6),JunDim1+14,""))</f>
        <v>45816</v>
      </c>
    </row>
    <row r="19" spans="1:24" ht="36" customHeight="1" x14ac:dyDescent="0.25">
      <c r="B19" s="6">
        <f>IF(DAY(AvrDim1)=1,IF(AND(YEAR(AvrDim1+8)=AnnéeCalendrier,MONTH(AvrDim1+8)=4),AvrDim1+8,""),IF(AND(YEAR(AvrDim1+15)=AnnéeCalendrier,MONTH(AvrDim1+15)=4),AvrDim1+15,""))</f>
        <v>45761</v>
      </c>
      <c r="C19" s="5">
        <f>IF(DAY(AvrDim1)=1,IF(AND(YEAR(AvrDim1+9)=AnnéeCalendrier,MONTH(AvrDim1+9)=4),AvrDim1+9,""),IF(AND(YEAR(AvrDim1+16)=AnnéeCalendrier,MONTH(AvrDim1+16)=4),AvrDim1+16,""))</f>
        <v>45762</v>
      </c>
      <c r="D19" s="5">
        <f>IF(DAY(AvrDim1)=1,IF(AND(YEAR(AvrDim1+10)=AnnéeCalendrier,MONTH(AvrDim1+10)=4),AvrDim1+10,""),IF(AND(YEAR(AvrDim1+17)=AnnéeCalendrier,MONTH(AvrDim1+17)=4),AvrDim1+17,""))</f>
        <v>45763</v>
      </c>
      <c r="E19" s="5">
        <f>IF(DAY(AvrDim1)=1,IF(AND(YEAR(AvrDim1+11)=AnnéeCalendrier,MONTH(AvrDim1+11)=4),AvrDim1+11,""),IF(AND(YEAR(AvrDim1+18)=AnnéeCalendrier,MONTH(AvrDim1+18)=4),AvrDim1+18,""))</f>
        <v>45764</v>
      </c>
      <c r="F19" s="5">
        <f>IF(DAY(AvrDim1)=1,IF(AND(YEAR(AvrDim1+12)=AnnéeCalendrier,MONTH(AvrDim1+12)=4),AvrDim1+12,""),IF(AND(YEAR(AvrDim1+19)=AnnéeCalendrier,MONTH(AvrDim1+19)=4),AvrDim1+19,""))</f>
        <v>45765</v>
      </c>
      <c r="G19" s="5">
        <f>IF(DAY(AvrDim1)=1,IF(AND(YEAR(AvrDim1+13)=AnnéeCalendrier,MONTH(AvrDim1+13)=4),AvrDim1+13,""),IF(AND(YEAR(AvrDim1+20)=AnnéeCalendrier,MONTH(AvrDim1+20)=4),AvrDim1+20,""))</f>
        <v>45766</v>
      </c>
      <c r="H19" s="7">
        <f>IF(DAY(AvrDim1)=1,IF(AND(YEAR(AvrDim1+14)=AnnéeCalendrier,MONTH(AvrDim1+14)=4),AvrDim1+14,""),IF(AND(YEAR(AvrDim1+21)=AnnéeCalendrier,MONTH(AvrDim1+21)=4),AvrDim1+21,""))</f>
        <v>45767</v>
      </c>
      <c r="I19" s="4"/>
      <c r="J19" s="6">
        <f>IF(DAY(MaiDim1)=1,IF(AND(YEAR(MaiDim1+8)=AnnéeCalendrier,MONTH(MaiDim1+8)=5),MaiDim1+8,""),IF(AND(YEAR(MaiDim1+15)=AnnéeCalendrier,MONTH(MaiDim1+15)=5),MaiDim1+15,""))</f>
        <v>45789</v>
      </c>
      <c r="K19" s="5">
        <f>IF(DAY(MaiDim1)=1,IF(AND(YEAR(MaiDim1+9)=AnnéeCalendrier,MONTH(MaiDim1+9)=5),MaiDim1+9,""),IF(AND(YEAR(MaiDim1+16)=AnnéeCalendrier,MONTH(MaiDim1+16)=5),MaiDim1+16,""))</f>
        <v>45790</v>
      </c>
      <c r="L19" s="5">
        <f>IF(DAY(MaiDim1)=1,IF(AND(YEAR(MaiDim1+10)=AnnéeCalendrier,MONTH(MaiDim1+10)=5),MaiDim1+10,""),IF(AND(YEAR(MaiDim1+17)=AnnéeCalendrier,MONTH(MaiDim1+17)=5),MaiDim1+17,""))</f>
        <v>45791</v>
      </c>
      <c r="M19" s="5">
        <f>IF(DAY(MaiDim1)=1,IF(AND(YEAR(MaiDim1+11)=AnnéeCalendrier,MONTH(MaiDim1+11)=5),MaiDim1+11,""),IF(AND(YEAR(MaiDim1+18)=AnnéeCalendrier,MONTH(MaiDim1+18)=5),MaiDim1+18,""))</f>
        <v>45792</v>
      </c>
      <c r="N19" s="5">
        <f>IF(DAY(MaiDim1)=1,IF(AND(YEAR(MaiDim1+12)=AnnéeCalendrier,MONTH(MaiDim1+12)=5),MaiDim1+12,""),IF(AND(YEAR(MaiDim1+19)=AnnéeCalendrier,MONTH(MaiDim1+19)=5),MaiDim1+19,""))</f>
        <v>45793</v>
      </c>
      <c r="O19" s="5">
        <f>IF(DAY(MaiDim1)=1,IF(AND(YEAR(MaiDim1+13)=AnnéeCalendrier,MONTH(MaiDim1+13)=5),MaiDim1+13,""),IF(AND(YEAR(MaiDim1+20)=AnnéeCalendrier,MONTH(MaiDim1+20)=5),MaiDim1+20,""))</f>
        <v>45794</v>
      </c>
      <c r="P19" s="7">
        <f>IF(DAY(MaiDim1)=1,IF(AND(YEAR(MaiDim1+14)=AnnéeCalendrier,MONTH(MaiDim1+14)=5),MaiDim1+14,""),IF(AND(YEAR(MaiDim1+21)=AnnéeCalendrier,MONTH(MaiDim1+21)=5),MaiDim1+21,""))</f>
        <v>45795</v>
      </c>
      <c r="Q19" s="4"/>
      <c r="R19" s="6">
        <f>IF(DAY(JunDim1)=1,IF(AND(YEAR(JunDim1+8)=AnnéeCalendrier,MONTH(JunDim1+8)=6),JunDim1+8,""),IF(AND(YEAR(JunDim1+15)=AnnéeCalendrier,MONTH(JunDim1+15)=6),JunDim1+15,""))</f>
        <v>45817</v>
      </c>
      <c r="S19" s="5">
        <f>IF(DAY(JunDim1)=1,IF(AND(YEAR(JunDim1+9)=AnnéeCalendrier,MONTH(JunDim1+9)=6),JunDim1+9,""),IF(AND(YEAR(JunDim1+16)=AnnéeCalendrier,MONTH(JunDim1+16)=6),JunDim1+16,""))</f>
        <v>45818</v>
      </c>
      <c r="T19" s="5">
        <f>IF(DAY(JunDim1)=1,IF(AND(YEAR(JunDim1+10)=AnnéeCalendrier,MONTH(JunDim1+10)=6),JunDim1+10,""),IF(AND(YEAR(JunDim1+17)=AnnéeCalendrier,MONTH(JunDim1+17)=6),JunDim1+17,""))</f>
        <v>45819</v>
      </c>
      <c r="U19" s="5">
        <f>IF(DAY(JunDim1)=1,IF(AND(YEAR(JunDim1+11)=AnnéeCalendrier,MONTH(JunDim1+11)=6),JunDim1+11,""),IF(AND(YEAR(JunDim1+18)=AnnéeCalendrier,MONTH(JunDim1+18)=6),JunDim1+18,""))</f>
        <v>45820</v>
      </c>
      <c r="V19" s="5">
        <f>IF(DAY(JunDim1)=1,IF(AND(YEAR(JunDim1+12)=AnnéeCalendrier,MONTH(JunDim1+12)=6),JunDim1+12,""),IF(AND(YEAR(JunDim1+19)=AnnéeCalendrier,MONTH(JunDim1+19)=6),JunDim1+19,""))</f>
        <v>45821</v>
      </c>
      <c r="W19" s="5">
        <f>IF(DAY(JunDim1)=1,IF(AND(YEAR(JunDim1+13)=AnnéeCalendrier,MONTH(JunDim1+13)=6),JunDim1+13,""),IF(AND(YEAR(JunDim1+20)=AnnéeCalendrier,MONTH(JunDim1+20)=6),JunDim1+20,""))</f>
        <v>45822</v>
      </c>
      <c r="X19" s="7">
        <f>IF(DAY(JunDim1)=1,IF(AND(YEAR(JunDim1+14)=AnnéeCalendrier,MONTH(JunDim1+14)=6),JunDim1+14,""),IF(AND(YEAR(JunDim1+21)=AnnéeCalendrier,MONTH(JunDim1+21)=6),JunDim1+21,""))</f>
        <v>45823</v>
      </c>
    </row>
    <row r="20" spans="1:24" ht="36" customHeight="1" x14ac:dyDescent="0.25">
      <c r="B20" s="6">
        <f>IF(DAY(AvrDim1)=1,IF(AND(YEAR(AvrDim1+15)=AnnéeCalendrier,MONTH(AvrDim1+15)=4),AvrDim1+15,""),IF(AND(YEAR(AvrDim1+22)=AnnéeCalendrier,MONTH(AvrDim1+22)=4),AvrDim1+22,""))</f>
        <v>45768</v>
      </c>
      <c r="C20" s="5">
        <f>IF(DAY(AvrDim1)=1,IF(AND(YEAR(AvrDim1+16)=AnnéeCalendrier,MONTH(AvrDim1+16)=4),AvrDim1+16,""),IF(AND(YEAR(AvrDim1+23)=AnnéeCalendrier,MONTH(AvrDim1+23)=4),AvrDim1+23,""))</f>
        <v>45769</v>
      </c>
      <c r="D20" s="5">
        <f>IF(DAY(AvrDim1)=1,IF(AND(YEAR(AvrDim1+17)=AnnéeCalendrier,MONTH(AvrDim1+17)=4),AvrDim1+17,""),IF(AND(YEAR(AvrDim1+24)=AnnéeCalendrier,MONTH(AvrDim1+24)=4),AvrDim1+24,""))</f>
        <v>45770</v>
      </c>
      <c r="E20" s="5">
        <f>IF(DAY(AvrDim1)=1,IF(AND(YEAR(AvrDim1+18)=AnnéeCalendrier,MONTH(AvrDim1+18)=4),AvrDim1+18,""),IF(AND(YEAR(AvrDim1+25)=AnnéeCalendrier,MONTH(AvrDim1+25)=4),AvrDim1+25,""))</f>
        <v>45771</v>
      </c>
      <c r="F20" s="5">
        <f>IF(DAY(AvrDim1)=1,IF(AND(YEAR(AvrDim1+19)=AnnéeCalendrier,MONTH(AvrDim1+19)=4),AvrDim1+19,""),IF(AND(YEAR(AvrDim1+26)=AnnéeCalendrier,MONTH(AvrDim1+26)=4),AvrDim1+26,""))</f>
        <v>45772</v>
      </c>
      <c r="G20" s="5">
        <f>IF(DAY(AvrDim1)=1,IF(AND(YEAR(AvrDim1+20)=AnnéeCalendrier,MONTH(AvrDim1+20)=4),AvrDim1+20,""),IF(AND(YEAR(AvrDim1+27)=AnnéeCalendrier,MONTH(AvrDim1+27)=4),AvrDim1+27,""))</f>
        <v>45773</v>
      </c>
      <c r="H20" s="7">
        <f>IF(DAY(AvrDim1)=1,IF(AND(YEAR(AvrDim1+21)=AnnéeCalendrier,MONTH(AvrDim1+21)=4),AvrDim1+21,""),IF(AND(YEAR(AvrDim1+28)=AnnéeCalendrier,MONTH(AvrDim1+28)=4),AvrDim1+28,""))</f>
        <v>45774</v>
      </c>
      <c r="I20" s="4"/>
      <c r="J20" s="6">
        <f>IF(DAY(MaiDim1)=1,IF(AND(YEAR(MaiDim1+15)=AnnéeCalendrier,MONTH(MaiDim1+15)=5),MaiDim1+15,""),IF(AND(YEAR(MaiDim1+22)=AnnéeCalendrier,MONTH(MaiDim1+22)=5),MaiDim1+22,""))</f>
        <v>45796</v>
      </c>
      <c r="K20" s="5">
        <f>IF(DAY(MaiDim1)=1,IF(AND(YEAR(MaiDim1+16)=AnnéeCalendrier,MONTH(MaiDim1+16)=5),MaiDim1+16,""),IF(AND(YEAR(MaiDim1+23)=AnnéeCalendrier,MONTH(MaiDim1+23)=5),MaiDim1+23,""))</f>
        <v>45797</v>
      </c>
      <c r="L20" s="5">
        <f>IF(DAY(MaiDim1)=1,IF(AND(YEAR(MaiDim1+17)=AnnéeCalendrier,MONTH(MaiDim1+17)=5),MaiDim1+17,""),IF(AND(YEAR(MaiDim1+24)=AnnéeCalendrier,MONTH(MaiDim1+24)=5),MaiDim1+24,""))</f>
        <v>45798</v>
      </c>
      <c r="M20" s="5">
        <f>IF(DAY(MaiDim1)=1,IF(AND(YEAR(MaiDim1+18)=AnnéeCalendrier,MONTH(MaiDim1+18)=5),MaiDim1+18,""),IF(AND(YEAR(MaiDim1+25)=AnnéeCalendrier,MONTH(MaiDim1+25)=5),MaiDim1+25,""))</f>
        <v>45799</v>
      </c>
      <c r="N20" s="5">
        <f>IF(DAY(MaiDim1)=1,IF(AND(YEAR(MaiDim1+19)=AnnéeCalendrier,MONTH(MaiDim1+19)=5),MaiDim1+19,""),IF(AND(YEAR(MaiDim1+26)=AnnéeCalendrier,MONTH(MaiDim1+26)=5),MaiDim1+26,""))</f>
        <v>45800</v>
      </c>
      <c r="O20" s="5">
        <f>IF(DAY(MaiDim1)=1,IF(AND(YEAR(MaiDim1+20)=AnnéeCalendrier,MONTH(MaiDim1+20)=5),MaiDim1+20,""),IF(AND(YEAR(MaiDim1+27)=AnnéeCalendrier,MONTH(MaiDim1+27)=5),MaiDim1+27,""))</f>
        <v>45801</v>
      </c>
      <c r="P20" s="7">
        <f>IF(DAY(MaiDim1)=1,IF(AND(YEAR(MaiDim1+21)=AnnéeCalendrier,MONTH(MaiDim1+21)=5),MaiDim1+21,""),IF(AND(YEAR(MaiDim1+28)=AnnéeCalendrier,MONTH(MaiDim1+28)=5),MaiDim1+28,""))</f>
        <v>45802</v>
      </c>
      <c r="Q20" s="4"/>
      <c r="R20" s="6">
        <f>IF(DAY(JunDim1)=1,IF(AND(YEAR(JunDim1+15)=AnnéeCalendrier,MONTH(JunDim1+15)=6),JunDim1+15,""),IF(AND(YEAR(JunDim1+22)=AnnéeCalendrier,MONTH(JunDim1+22)=6),JunDim1+22,""))</f>
        <v>45824</v>
      </c>
      <c r="S20" s="5">
        <f>IF(DAY(JunDim1)=1,IF(AND(YEAR(JunDim1+16)=AnnéeCalendrier,MONTH(JunDim1+16)=6),JunDim1+16,""),IF(AND(YEAR(JunDim1+23)=AnnéeCalendrier,MONTH(JunDim1+23)=6),JunDim1+23,""))</f>
        <v>45825</v>
      </c>
      <c r="T20" s="5">
        <f>IF(DAY(JunDim1)=1,IF(AND(YEAR(JunDim1+17)=AnnéeCalendrier,MONTH(JunDim1+17)=6),JunDim1+17,""),IF(AND(YEAR(JunDim1+24)=AnnéeCalendrier,MONTH(JunDim1+24)=6),JunDim1+24,""))</f>
        <v>45826</v>
      </c>
      <c r="U20" s="5">
        <f>IF(DAY(JunDim1)=1,IF(AND(YEAR(JunDim1+18)=AnnéeCalendrier,MONTH(JunDim1+18)=6),JunDim1+18,""),IF(AND(YEAR(JunDim1+25)=AnnéeCalendrier,MONTH(JunDim1+25)=6),JunDim1+25,""))</f>
        <v>45827</v>
      </c>
      <c r="V20" s="5">
        <f>IF(DAY(JunDim1)=1,IF(AND(YEAR(JunDim1+19)=AnnéeCalendrier,MONTH(JunDim1+19)=6),JunDim1+19,""),IF(AND(YEAR(JunDim1+26)=AnnéeCalendrier,MONTH(JunDim1+26)=6),JunDim1+26,""))</f>
        <v>45828</v>
      </c>
      <c r="W20" s="5">
        <f>IF(DAY(JunDim1)=1,IF(AND(YEAR(JunDim1+20)=AnnéeCalendrier,MONTH(JunDim1+20)=6),JunDim1+20,""),IF(AND(YEAR(JunDim1+27)=AnnéeCalendrier,MONTH(JunDim1+27)=6),JunDim1+27,""))</f>
        <v>45829</v>
      </c>
      <c r="X20" s="7">
        <f>IF(DAY(JunDim1)=1,IF(AND(YEAR(JunDim1+21)=AnnéeCalendrier,MONTH(JunDim1+21)=6),JunDim1+21,""),IF(AND(YEAR(JunDim1+28)=AnnéeCalendrier,MONTH(JunDim1+28)=6),JunDim1+28,""))</f>
        <v>45830</v>
      </c>
    </row>
    <row r="21" spans="1:24" ht="36" customHeight="1" x14ac:dyDescent="0.25">
      <c r="B21" s="6">
        <f>IF(DAY(AvrDim1)=1,IF(AND(YEAR(AvrDim1+22)=AnnéeCalendrier,MONTH(AvrDim1+22)=4),AvrDim1+22,""),IF(AND(YEAR(AvrDim1+29)=AnnéeCalendrier,MONTH(AvrDim1+29)=4),AvrDim1+29,""))</f>
        <v>45775</v>
      </c>
      <c r="C21" s="5">
        <f>IF(DAY(AvrDim1)=1,IF(AND(YEAR(AvrDim1+23)=AnnéeCalendrier,MONTH(AvrDim1+23)=4),AvrDim1+23,""),IF(AND(YEAR(AvrDim1+30)=AnnéeCalendrier,MONTH(AvrDim1+30)=4),AvrDim1+30,""))</f>
        <v>45776</v>
      </c>
      <c r="D21" s="5">
        <f>IF(DAY(AvrDim1)=1,IF(AND(YEAR(AvrDim1+24)=AnnéeCalendrier,MONTH(AvrDim1+24)=4),AvrDim1+24,""),IF(AND(YEAR(AvrDim1+31)=AnnéeCalendrier,MONTH(AvrDim1+31)=4),AvrDim1+31,""))</f>
        <v>45777</v>
      </c>
      <c r="E21" s="5" t="str">
        <f>IF(DAY(AvrDim1)=1,IF(AND(YEAR(AvrDim1+25)=AnnéeCalendrier,MONTH(AvrDim1+25)=4),AvrDim1+25,""),IF(AND(YEAR(AvrDim1+32)=AnnéeCalendrier,MONTH(AvrDim1+32)=4),AvrDim1+32,""))</f>
        <v/>
      </c>
      <c r="F21" s="5" t="str">
        <f>IF(DAY(AvrDim1)=1,IF(AND(YEAR(AvrDim1+26)=AnnéeCalendrier,MONTH(AvrDim1+26)=4),AvrDim1+26,""),IF(AND(YEAR(AvrDim1+33)=AnnéeCalendrier,MONTH(AvrDim1+33)=4),AvrDim1+33,""))</f>
        <v/>
      </c>
      <c r="G21" s="5" t="str">
        <f>IF(DAY(AvrDim1)=1,IF(AND(YEAR(AvrDim1+27)=AnnéeCalendrier,MONTH(AvrDim1+27)=4),AvrDim1+27,""),IF(AND(YEAR(AvrDim1+34)=AnnéeCalendrier,MONTH(AvrDim1+34)=4),AvrDim1+34,""))</f>
        <v/>
      </c>
      <c r="H21" s="7" t="str">
        <f>IF(DAY(AvrDim1)=1,IF(AND(YEAR(AvrDim1+28)=AnnéeCalendrier,MONTH(AvrDim1+28)=4),AvrDim1+28,""),IF(AND(YEAR(AvrDim1+35)=AnnéeCalendrier,MONTH(AvrDim1+35)=4),AvrDim1+35,""))</f>
        <v/>
      </c>
      <c r="I21" s="4"/>
      <c r="J21" s="6">
        <f>IF(DAY(MaiDim1)=1,IF(AND(YEAR(MaiDim1+22)=AnnéeCalendrier,MONTH(MaiDim1+22)=5),MaiDim1+22,""),IF(AND(YEAR(MaiDim1+29)=AnnéeCalendrier,MONTH(MaiDim1+29)=5),MaiDim1+29,""))</f>
        <v>45803</v>
      </c>
      <c r="K21" s="5">
        <f>IF(DAY(MaiDim1)=1,IF(AND(YEAR(MaiDim1+23)=AnnéeCalendrier,MONTH(MaiDim1+23)=5),MaiDim1+23,""),IF(AND(YEAR(MaiDim1+30)=AnnéeCalendrier,MONTH(MaiDim1+30)=5),MaiDim1+30,""))</f>
        <v>45804</v>
      </c>
      <c r="L21" s="5">
        <f>IF(DAY(MaiDim1)=1,IF(AND(YEAR(MaiDim1+24)=AnnéeCalendrier,MONTH(MaiDim1+24)=5),MaiDim1+24,""),IF(AND(YEAR(MaiDim1+31)=AnnéeCalendrier,MONTH(MaiDim1+31)=5),MaiDim1+31,""))</f>
        <v>45805</v>
      </c>
      <c r="M21" s="5">
        <f>IF(DAY(MaiDim1)=1,IF(AND(YEAR(MaiDim1+25)=AnnéeCalendrier,MONTH(MaiDim1+25)=5),MaiDim1+25,""),IF(AND(YEAR(MaiDim1+32)=AnnéeCalendrier,MONTH(MaiDim1+32)=5),MaiDim1+32,""))</f>
        <v>45806</v>
      </c>
      <c r="N21" s="5">
        <f>IF(DAY(MaiDim1)=1,IF(AND(YEAR(MaiDim1+26)=AnnéeCalendrier,MONTH(MaiDim1+26)=5),MaiDim1+26,""),IF(AND(YEAR(MaiDim1+33)=AnnéeCalendrier,MONTH(MaiDim1+33)=5),MaiDim1+33,""))</f>
        <v>45807</v>
      </c>
      <c r="O21" s="5">
        <f>IF(DAY(MaiDim1)=1,IF(AND(YEAR(MaiDim1+27)=AnnéeCalendrier,MONTH(MaiDim1+27)=5),MaiDim1+27,""),IF(AND(YEAR(MaiDim1+34)=AnnéeCalendrier,MONTH(MaiDim1+34)=5),MaiDim1+34,""))</f>
        <v>45808</v>
      </c>
      <c r="P21" s="7" t="str">
        <f>IF(DAY(MaiDim1)=1,IF(AND(YEAR(MaiDim1+28)=AnnéeCalendrier,MONTH(MaiDim1+28)=5),MaiDim1+28,""),IF(AND(YEAR(MaiDim1+35)=AnnéeCalendrier,MONTH(MaiDim1+35)=5),MaiDim1+35,""))</f>
        <v/>
      </c>
      <c r="Q21" s="4"/>
      <c r="R21" s="6">
        <f>IF(DAY(JunDim1)=1,IF(AND(YEAR(JunDim1+22)=AnnéeCalendrier,MONTH(JunDim1+22)=6),JunDim1+22,""),IF(AND(YEAR(JunDim1+29)=AnnéeCalendrier,MONTH(JunDim1+29)=6),JunDim1+29,""))</f>
        <v>45831</v>
      </c>
      <c r="S21" s="5">
        <f>IF(DAY(JunDim1)=1,IF(AND(YEAR(JunDim1+23)=AnnéeCalendrier,MONTH(JunDim1+23)=6),JunDim1+23,""),IF(AND(YEAR(JunDim1+30)=AnnéeCalendrier,MONTH(JunDim1+30)=6),JunDim1+30,""))</f>
        <v>45832</v>
      </c>
      <c r="T21" s="5">
        <f>IF(DAY(JunDim1)=1,IF(AND(YEAR(JunDim1+24)=AnnéeCalendrier,MONTH(JunDim1+24)=6),JunDim1+24,""),IF(AND(YEAR(JunDim1+31)=AnnéeCalendrier,MONTH(JunDim1+31)=6),JunDim1+31,""))</f>
        <v>45833</v>
      </c>
      <c r="U21" s="5">
        <f>IF(DAY(JunDim1)=1,IF(AND(YEAR(JunDim1+25)=AnnéeCalendrier,MONTH(JunDim1+25)=6),JunDim1+25,""),IF(AND(YEAR(JunDim1+32)=AnnéeCalendrier,MONTH(JunDim1+32)=6),JunDim1+32,""))</f>
        <v>45834</v>
      </c>
      <c r="V21" s="5">
        <f>IF(DAY(JunDim1)=1,IF(AND(YEAR(JunDim1+26)=AnnéeCalendrier,MONTH(JunDim1+26)=6),JunDim1+26,""),IF(AND(YEAR(JunDim1+33)=AnnéeCalendrier,MONTH(JunDim1+33)=6),JunDim1+33,""))</f>
        <v>45835</v>
      </c>
      <c r="W21" s="5">
        <f>IF(DAY(JunDim1)=1,IF(AND(YEAR(JunDim1+27)=AnnéeCalendrier,MONTH(JunDim1+27)=6),JunDim1+27,""),IF(AND(YEAR(JunDim1+34)=AnnéeCalendrier,MONTH(JunDim1+34)=6),JunDim1+34,""))</f>
        <v>45836</v>
      </c>
      <c r="X21" s="7">
        <f>IF(DAY(JunDim1)=1,IF(AND(YEAR(JunDim1+28)=AnnéeCalendrier,MONTH(JunDim1+28)=6),JunDim1+28,""),IF(AND(YEAR(JunDim1+35)=AnnéeCalendrier,MONTH(JunDim1+35)=6),JunDim1+35,""))</f>
        <v>45837</v>
      </c>
    </row>
    <row r="22" spans="1:24" ht="36" customHeight="1" x14ac:dyDescent="0.25">
      <c r="B22" s="8" t="str">
        <f>IF(DAY(AvrDim1)=1,IF(AND(YEAR(AvrDim1+29)=AnnéeCalendrier,MONTH(AvrDim1+29)=4),AvrDim1+29,""),IF(AND(YEAR(AvrDim1+36)=AnnéeCalendrier,MONTH(AvrDim1+36)=4),AvrDim1+36,""))</f>
        <v/>
      </c>
      <c r="C22" s="9" t="str">
        <f>IF(DAY(AvrDim1)=1,IF(AND(YEAR(AvrDim1+30)=AnnéeCalendrier,MONTH(AvrDim1+30)=4),AvrDim1+30,""),IF(AND(YEAR(AvrDim1+37)=AnnéeCalendrier,MONTH(AvrDim1+37)=4),AvrDim1+37,""))</f>
        <v/>
      </c>
      <c r="D22" s="9" t="str">
        <f>IF(DAY(AvrDim1)=1,IF(AND(YEAR(AvrDim1+31)=AnnéeCalendrier,MONTH(AvrDim1+31)=4),AvrDim1+31,""),IF(AND(YEAR(AvrDim1+38)=AnnéeCalendrier,MONTH(AvrDim1+38)=4),AvrDim1+38,""))</f>
        <v/>
      </c>
      <c r="E22" s="9" t="str">
        <f>IF(DAY(AvrDim1)=1,IF(AND(YEAR(AvrDim1+32)=AnnéeCalendrier,MONTH(AvrDim1+32)=4),AvrDim1+32,""),IF(AND(YEAR(AvrDim1+39)=AnnéeCalendrier,MONTH(AvrDim1+39)=4),AvrDim1+39,""))</f>
        <v/>
      </c>
      <c r="F22" s="9" t="str">
        <f>IF(DAY(AvrDim1)=1,IF(AND(YEAR(AvrDim1+33)=AnnéeCalendrier,MONTH(AvrDim1+33)=4),AvrDim1+33,""),IF(AND(YEAR(AvrDim1+40)=AnnéeCalendrier,MONTH(AvrDim1+40)=4),AvrDim1+40,""))</f>
        <v/>
      </c>
      <c r="G22" s="9" t="str">
        <f>IF(DAY(AvrDim1)=1,IF(AND(YEAR(AvrDim1+34)=AnnéeCalendrier,MONTH(AvrDim1+34)=4),AvrDim1+34,""),IF(AND(YEAR(AvrDim1+41)=AnnéeCalendrier,MONTH(AvrDim1+41)=4),AvrDim1+41,""))</f>
        <v/>
      </c>
      <c r="H22" s="10" t="str">
        <f>IF(DAY(AvrDim1)=1,IF(AND(YEAR(AvrDim1+35)=AnnéeCalendrier,MONTH(AvrDim1+35)=4),AvrDim1+35,""),IF(AND(YEAR(AvrDim1+42)=AnnéeCalendrier,MONTH(AvrDim1+42)=4),AvrDim1+42,""))</f>
        <v/>
      </c>
      <c r="I22" s="4"/>
      <c r="J22" s="8" t="str">
        <f>IF(DAY(MaiDim1)=1,IF(AND(YEAR(MaiDim1+29)=AnnéeCalendrier,MONTH(MaiDim1+29)=5),MaiDim1+29,""),IF(AND(YEAR(MaiDim1+36)=AnnéeCalendrier,MONTH(MaiDim1+36)=5),MaiDim1+36,""))</f>
        <v/>
      </c>
      <c r="K22" s="9" t="str">
        <f>IF(DAY(MaiDim1)=1,IF(AND(YEAR(MaiDim1+30)=AnnéeCalendrier,MONTH(MaiDim1+30)=5),MaiDim1+30,""),IF(AND(YEAR(MaiDim1+37)=AnnéeCalendrier,MONTH(MaiDim1+37)=5),MaiDim1+37,""))</f>
        <v/>
      </c>
      <c r="L22" s="9" t="str">
        <f>IF(DAY(MaiDim1)=1,IF(AND(YEAR(MaiDim1+31)=AnnéeCalendrier,MONTH(MaiDim1+31)=5),MaiDim1+31,""),IF(AND(YEAR(MaiDim1+38)=AnnéeCalendrier,MONTH(MaiDim1+38)=5),MaiDim1+38,""))</f>
        <v/>
      </c>
      <c r="M22" s="9" t="str">
        <f>IF(DAY(MaiDim1)=1,IF(AND(YEAR(MaiDim1+32)=AnnéeCalendrier,MONTH(MaiDim1+32)=5),MaiDim1+32,""),IF(AND(YEAR(MaiDim1+39)=AnnéeCalendrier,MONTH(MaiDim1+39)=5),MaiDim1+39,""))</f>
        <v/>
      </c>
      <c r="N22" s="9" t="str">
        <f>IF(DAY(MaiDim1)=1,IF(AND(YEAR(MaiDim1+33)=AnnéeCalendrier,MONTH(MaiDim1+33)=5),MaiDim1+33,""),IF(AND(YEAR(MaiDim1+40)=AnnéeCalendrier,MONTH(MaiDim1+40)=5),MaiDim1+40,""))</f>
        <v/>
      </c>
      <c r="O22" s="9" t="str">
        <f>IF(DAY(MaiDim1)=1,IF(AND(YEAR(MaiDim1+34)=AnnéeCalendrier,MONTH(MaiDim1+34)=5),MaiDim1+34,""),IF(AND(YEAR(MaiDim1+41)=AnnéeCalendrier,MONTH(MaiDim1+41)=5),MaiDim1+41,""))</f>
        <v/>
      </c>
      <c r="P22" s="10" t="str">
        <f>IF(DAY(MaiDim1)=1,IF(AND(YEAR(MaiDim1+35)=AnnéeCalendrier,MONTH(MaiDim1+35)=5),MaiDim1+35,""),IF(AND(YEAR(MaiDim1+42)=AnnéeCalendrier,MONTH(MaiDim1+42)=5),MaiDim1+42,""))</f>
        <v/>
      </c>
      <c r="Q22" s="4"/>
      <c r="R22" s="8">
        <f>IF(DAY(JunDim1)=1,IF(AND(YEAR(JunDim1+29)=AnnéeCalendrier,MONTH(JunDim1+29)=6),JunDim1+29,""),IF(AND(YEAR(JunDim1+36)=AnnéeCalendrier,MONTH(JunDim1+36)=6),JunDim1+36,""))</f>
        <v>45838</v>
      </c>
      <c r="S22" s="9" t="str">
        <f>IF(DAY(JunDim1)=1,IF(AND(YEAR(JunDim1+30)=AnnéeCalendrier,MONTH(JunDim1+30)=6),JunDim1+30,""),IF(AND(YEAR(JunDim1+37)=AnnéeCalendrier,MONTH(JunDim1+37)=6),JunDim1+37,""))</f>
        <v/>
      </c>
      <c r="T22" s="9" t="str">
        <f>IF(DAY(JunDim1)=1,IF(AND(YEAR(JunDim1+31)=AnnéeCalendrier,MONTH(JunDim1+31)=6),JunDim1+31,""),IF(AND(YEAR(JunDim1+38)=AnnéeCalendrier,MONTH(JunDim1+38)=6),JunDim1+38,""))</f>
        <v/>
      </c>
      <c r="U22" s="9" t="str">
        <f>IF(DAY(JunDim1)=1,IF(AND(YEAR(JunDim1+32)=AnnéeCalendrier,MONTH(JunDim1+32)=6),JunDim1+32,""),IF(AND(YEAR(JunDim1+39)=AnnéeCalendrier,MONTH(JunDim1+39)=6),JunDim1+39,""))</f>
        <v/>
      </c>
      <c r="V22" s="9" t="str">
        <f>IF(DAY(JunDim1)=1,IF(AND(YEAR(JunDim1+33)=AnnéeCalendrier,MONTH(JunDim1+33)=6),JunDim1+33,""),IF(AND(YEAR(JunDim1+40)=AnnéeCalendrier,MONTH(JunDim1+40)=6),JunDim1+40,""))</f>
        <v/>
      </c>
      <c r="W22" s="9" t="str">
        <f>IF(DAY(JunDim1)=1,IF(AND(YEAR(JunDim1+34)=AnnéeCalendrier,MONTH(JunDim1+34)=6),JunDim1+34,""),IF(AND(YEAR(JunDim1+41)=AnnéeCalendrier,MONTH(JunDim1+41)=6),JunDim1+41,""))</f>
        <v/>
      </c>
      <c r="X22" s="10" t="str">
        <f>IF(DAY(JunDim1)=1,IF(AND(YEAR(JunDim1+35)=AnnéeCalendrier,MONTH(JunDim1+35)=6),JunDim1+35,""),IF(AND(YEAR(JunDim1+42)=AnnéeCalendrier,MONTH(JunDim1+42)=6),JunDim1+42,""))</f>
        <v/>
      </c>
    </row>
    <row r="23" spans="1:24" ht="20.149999999999999" customHeight="1" x14ac:dyDescent="0.25">
      <c r="I23" s="4"/>
      <c r="R23" s="4"/>
      <c r="S23" s="4"/>
      <c r="T23" s="4"/>
      <c r="U23" s="4"/>
      <c r="V23" s="4"/>
      <c r="W23" s="4"/>
      <c r="X23" s="4"/>
    </row>
    <row r="24" spans="1:24" s="24" customFormat="1" ht="42" customHeight="1" x14ac:dyDescent="0.25">
      <c r="A24" s="23"/>
      <c r="B24" s="35" t="s">
        <v>4</v>
      </c>
      <c r="C24" s="35"/>
      <c r="D24" s="35"/>
      <c r="E24" s="35"/>
      <c r="F24" s="35"/>
      <c r="G24" s="35"/>
      <c r="H24" s="35"/>
      <c r="J24" s="35" t="s">
        <v>14</v>
      </c>
      <c r="K24" s="35"/>
      <c r="L24" s="35"/>
      <c r="M24" s="35"/>
      <c r="N24" s="35"/>
      <c r="O24" s="35"/>
      <c r="P24" s="35"/>
      <c r="R24" s="35" t="s">
        <v>18</v>
      </c>
      <c r="S24" s="35"/>
      <c r="T24" s="35"/>
      <c r="U24" s="35"/>
      <c r="V24" s="35"/>
      <c r="W24" s="35"/>
      <c r="X24" s="35"/>
    </row>
    <row r="25" spans="1:24" s="27" customFormat="1" ht="26.25" customHeight="1" x14ac:dyDescent="0.25">
      <c r="A25" s="26"/>
      <c r="B25" s="27" t="s">
        <v>2</v>
      </c>
      <c r="C25" s="27" t="s">
        <v>6</v>
      </c>
      <c r="D25" s="27" t="s">
        <v>7</v>
      </c>
      <c r="E25" s="27" t="s">
        <v>8</v>
      </c>
      <c r="F25" s="27" t="s">
        <v>9</v>
      </c>
      <c r="G25" s="27" t="s">
        <v>10</v>
      </c>
      <c r="H25" s="27" t="s">
        <v>11</v>
      </c>
      <c r="J25" s="27" t="s">
        <v>2</v>
      </c>
      <c r="K25" s="27" t="s">
        <v>6</v>
      </c>
      <c r="L25" s="27" t="s">
        <v>7</v>
      </c>
      <c r="M25" s="27" t="s">
        <v>8</v>
      </c>
      <c r="N25" s="27" t="s">
        <v>9</v>
      </c>
      <c r="O25" s="27" t="s">
        <v>10</v>
      </c>
      <c r="P25" s="27" t="s">
        <v>11</v>
      </c>
      <c r="R25" s="27" t="s">
        <v>2</v>
      </c>
      <c r="S25" s="27" t="s">
        <v>6</v>
      </c>
      <c r="T25" s="27" t="s">
        <v>7</v>
      </c>
      <c r="U25" s="27" t="s">
        <v>8</v>
      </c>
      <c r="V25" s="27" t="s">
        <v>9</v>
      </c>
      <c r="W25" s="27" t="s">
        <v>10</v>
      </c>
      <c r="X25" s="27" t="s">
        <v>11</v>
      </c>
    </row>
    <row r="26" spans="1:24" ht="36" customHeight="1" x14ac:dyDescent="0.25">
      <c r="B26" s="6" t="str">
        <f>IF(DAY(JulDim1)=1,"",IF(AND(YEAR(JulDim1+1)=AnnéeCalendrier,MONTH(JulDim1+1)=7),JulDim1+1,""))</f>
        <v/>
      </c>
      <c r="C26" s="5">
        <f>IF(DAY(JulDim1)=1,"",IF(AND(YEAR(JulDim1+2)=AnnéeCalendrier,MONTH(JulDim1+2)=7),JulDim1+2,""))</f>
        <v>45839</v>
      </c>
      <c r="D26" s="5">
        <f>IF(DAY(JulDim1)=1,"",IF(AND(YEAR(JulDim1+3)=AnnéeCalendrier,MONTH(JulDim1+3)=7),JulDim1+3,""))</f>
        <v>45840</v>
      </c>
      <c r="E26" s="5">
        <f>IF(DAY(JulDim1)=1,"",IF(AND(YEAR(JulDim1+4)=AnnéeCalendrier,MONTH(JulDim1+4)=7),JulDim1+4,""))</f>
        <v>45841</v>
      </c>
      <c r="F26" s="5">
        <f>IF(DAY(JulDim1)=1,"",IF(AND(YEAR(JulDim1+5)=AnnéeCalendrier,MONTH(JulDim1+5)=7),JulDim1+5,""))</f>
        <v>45842</v>
      </c>
      <c r="G26" s="5">
        <f>IF(DAY(JulDim1)=1,"",IF(AND(YEAR(JulDim1+6)=AnnéeCalendrier,MONTH(JulDim1+6)=7),JulDim1+6,""))</f>
        <v>45843</v>
      </c>
      <c r="H26" s="7">
        <f>IF(DAY(JulDim1)=1,IF(AND(YEAR(JulDim1)=AnnéeCalendrier,MONTH(JulDim1)=7),JulDim1,""),IF(AND(YEAR(JulDim1+7)=AnnéeCalendrier,MONTH(JulDim1+7)=7),JulDim1+7,""))</f>
        <v>45844</v>
      </c>
      <c r="J26" s="6" t="str">
        <f>IF(DAY(AouDim1)=1,"",IF(AND(YEAR(AouDim1+1)=AnnéeCalendrier,MONTH(AouDim1+1)=8),AouDim1+1,""))</f>
        <v/>
      </c>
      <c r="K26" s="5" t="str">
        <f>IF(DAY(AouDim1)=1,"",IF(AND(YEAR(AouDim1+2)=AnnéeCalendrier,MONTH(AouDim1+2)=8),AouDim1+2,""))</f>
        <v/>
      </c>
      <c r="L26" s="5" t="str">
        <f>IF(DAY(AouDim1)=1,"",IF(AND(YEAR(AouDim1+3)=AnnéeCalendrier,MONTH(AouDim1+3)=8),AouDim1+3,""))</f>
        <v/>
      </c>
      <c r="M26" s="5" t="str">
        <f>IF(DAY(AouDim1)=1,"",IF(AND(YEAR(AouDim1+4)=AnnéeCalendrier,MONTH(AouDim1+4)=8),AouDim1+4,""))</f>
        <v/>
      </c>
      <c r="N26" s="5">
        <f>IF(DAY(AouDim1)=1,"",IF(AND(YEAR(AouDim1+5)=AnnéeCalendrier,MONTH(AouDim1+5)=8),AouDim1+5,""))</f>
        <v>45870</v>
      </c>
      <c r="O26" s="5">
        <f>IF(DAY(AouDim1)=1,"",IF(AND(YEAR(AouDim1+6)=AnnéeCalendrier,MONTH(AouDim1+6)=8),AouDim1+6,""))</f>
        <v>45871</v>
      </c>
      <c r="P26" s="7">
        <f>IF(DAY(AouDim1)=1,IF(AND(YEAR(AouDim1)=AnnéeCalendrier,MONTH(AouDim1)=8),AouDim1,""),IF(AND(YEAR(AouDim1+7)=AnnéeCalendrier,MONTH(AouDim1+7)=8),AouDim1+7,""))</f>
        <v>45872</v>
      </c>
      <c r="Q26" s="1"/>
      <c r="R26" s="6">
        <f>IF(DAY(SepDim1)=1,"",IF(AND(YEAR(SepDim1+1)=AnnéeCalendrier,MONTH(SepDim1+1)=9),SepDim1+1,""))</f>
        <v>45901</v>
      </c>
      <c r="S26" s="5">
        <f>IF(DAY(SepDim1)=1,"",IF(AND(YEAR(SepDim1+2)=AnnéeCalendrier,MONTH(SepDim1+2)=9),SepDim1+2,""))</f>
        <v>45902</v>
      </c>
      <c r="T26" s="5">
        <f>IF(DAY(SepDim1)=1,"",IF(AND(YEAR(SepDim1+3)=AnnéeCalendrier,MONTH(SepDim1+3)=9),SepDim1+3,""))</f>
        <v>45903</v>
      </c>
      <c r="U26" s="5">
        <f>IF(DAY(SepDim1)=1,"",IF(AND(YEAR(SepDim1+4)=AnnéeCalendrier,MONTH(SepDim1+4)=9),SepDim1+4,""))</f>
        <v>45904</v>
      </c>
      <c r="V26" s="5">
        <f>IF(DAY(SepDim1)=1,"",IF(AND(YEAR(SepDim1+5)=AnnéeCalendrier,MONTH(SepDim1+5)=9),SepDim1+5,""))</f>
        <v>45905</v>
      </c>
      <c r="W26" s="5">
        <f>IF(DAY(SepDim1)=1,"",IF(AND(YEAR(SepDim1+6)=AnnéeCalendrier,MONTH(SepDim1+6)=9),SepDim1+6,""))</f>
        <v>45906</v>
      </c>
      <c r="X26" s="7">
        <f>IF(DAY(SepDim1)=1,IF(AND(YEAR(SepDim1)=AnnéeCalendrier,MONTH(SepDim1)=9),SepDim1,""),IF(AND(YEAR(SepDim1+7)=AnnéeCalendrier,MONTH(SepDim1+7)=9),SepDim1+7,""))</f>
        <v>45907</v>
      </c>
    </row>
    <row r="27" spans="1:24" ht="36" customHeight="1" x14ac:dyDescent="0.25">
      <c r="B27" s="6">
        <f>IF(DAY(JulDim1)=1,IF(AND(YEAR(JulDim1+1)=AnnéeCalendrier,MONTH(JulDim1+1)=7),JulDim1+1,""),IF(AND(YEAR(JulDim1+8)=AnnéeCalendrier,MONTH(JulDim1+8)=7),JulDim1+8,""))</f>
        <v>45845</v>
      </c>
      <c r="C27" s="5">
        <f>IF(DAY(JulDim1)=1,IF(AND(YEAR(JulDim1+2)=AnnéeCalendrier,MONTH(JulDim1+2)=7),JulDim1+2,""),IF(AND(YEAR(JulDim1+9)=AnnéeCalendrier,MONTH(JulDim1+9)=7),JulDim1+9,""))</f>
        <v>45846</v>
      </c>
      <c r="D27" s="5">
        <f>IF(DAY(JulDim1)=1,IF(AND(YEAR(JulDim1+3)=AnnéeCalendrier,MONTH(JulDim1+3)=7),JulDim1+3,""),IF(AND(YEAR(JulDim1+10)=AnnéeCalendrier,MONTH(JulDim1+10)=7),JulDim1+10,""))</f>
        <v>45847</v>
      </c>
      <c r="E27" s="5">
        <f>IF(DAY(JulDim1)=1,IF(AND(YEAR(JulDim1+4)=AnnéeCalendrier,MONTH(JulDim1+4)=7),JulDim1+4,""),IF(AND(YEAR(JulDim1+11)=AnnéeCalendrier,MONTH(JulDim1+11)=7),JulDim1+11,""))</f>
        <v>45848</v>
      </c>
      <c r="F27" s="5">
        <f>IF(DAY(JulDim1)=1,IF(AND(YEAR(JulDim1+5)=AnnéeCalendrier,MONTH(JulDim1+5)=7),JulDim1+5,""),IF(AND(YEAR(JulDim1+12)=AnnéeCalendrier,MONTH(JulDim1+12)=7),JulDim1+12,""))</f>
        <v>45849</v>
      </c>
      <c r="G27" s="5">
        <f>IF(DAY(JulDim1)=1,IF(AND(YEAR(JulDim1+6)=AnnéeCalendrier,MONTH(JulDim1+6)=7),JulDim1+6,""),IF(AND(YEAR(JulDim1+13)=AnnéeCalendrier,MONTH(JulDim1+13)=7),JulDim1+13,""))</f>
        <v>45850</v>
      </c>
      <c r="H27" s="7">
        <f>IF(DAY(JulDim1)=1,IF(AND(YEAR(JulDim1+7)=AnnéeCalendrier,MONTH(JulDim1+7)=7),JulDim1+7,""),IF(AND(YEAR(JulDim1+14)=AnnéeCalendrier,MONTH(JulDim1+14)=7),JulDim1+14,""))</f>
        <v>45851</v>
      </c>
      <c r="J27" s="6">
        <f>IF(DAY(AouDim1)=1,IF(AND(YEAR(AouDim1+1)=AnnéeCalendrier,MONTH(AouDim1+1)=8),AouDim1+1,""),IF(AND(YEAR(AouDim1+8)=AnnéeCalendrier,MONTH(AouDim1+8)=8),AouDim1+8,""))</f>
        <v>45873</v>
      </c>
      <c r="K27" s="5">
        <f>IF(DAY(AouDim1)=1,IF(AND(YEAR(AouDim1+2)=AnnéeCalendrier,MONTH(AouDim1+2)=8),AouDim1+2,""),IF(AND(YEAR(AouDim1+9)=AnnéeCalendrier,MONTH(AouDim1+9)=8),AouDim1+9,""))</f>
        <v>45874</v>
      </c>
      <c r="L27" s="5">
        <f>IF(DAY(AouDim1)=1,IF(AND(YEAR(AouDim1+3)=AnnéeCalendrier,MONTH(AouDim1+3)=8),AouDim1+3,""),IF(AND(YEAR(AouDim1+10)=AnnéeCalendrier,MONTH(AouDim1+10)=8),AouDim1+10,""))</f>
        <v>45875</v>
      </c>
      <c r="M27" s="5">
        <f>IF(DAY(AouDim1)=1,IF(AND(YEAR(AouDim1+4)=AnnéeCalendrier,MONTH(AouDim1+4)=8),AouDim1+4,""),IF(AND(YEAR(AouDim1+11)=AnnéeCalendrier,MONTH(AouDim1+11)=8),AouDim1+11,""))</f>
        <v>45876</v>
      </c>
      <c r="N27" s="5">
        <f>IF(DAY(AouDim1)=1,IF(AND(YEAR(AouDim1+5)=AnnéeCalendrier,MONTH(AouDim1+5)=8),AouDim1+5,""),IF(AND(YEAR(AouDim1+12)=AnnéeCalendrier,MONTH(AouDim1+12)=8),AouDim1+12,""))</f>
        <v>45877</v>
      </c>
      <c r="O27" s="5">
        <f>IF(DAY(AouDim1)=1,IF(AND(YEAR(AouDim1+6)=AnnéeCalendrier,MONTH(AouDim1+6)=8),AouDim1+6,""),IF(AND(YEAR(AouDim1+13)=AnnéeCalendrier,MONTH(AouDim1+13)=8),AouDim1+13,""))</f>
        <v>45878</v>
      </c>
      <c r="P27" s="7">
        <f>IF(DAY(AouDim1)=1,IF(AND(YEAR(AouDim1+7)=AnnéeCalendrier,MONTH(AouDim1+7)=8),AouDim1+7,""),IF(AND(YEAR(AouDim1+14)=AnnéeCalendrier,MONTH(AouDim1+14)=8),AouDim1+14,""))</f>
        <v>45879</v>
      </c>
      <c r="Q27" s="1"/>
      <c r="R27" s="6">
        <f>IF(DAY(SepDim1)=1,IF(AND(YEAR(SepDim1+1)=AnnéeCalendrier,MONTH(SepDim1+1)=9),SepDim1+1,""),IF(AND(YEAR(SepDim1+8)=AnnéeCalendrier,MONTH(SepDim1+8)=9),SepDim1+8,""))</f>
        <v>45908</v>
      </c>
      <c r="S27" s="5">
        <f>IF(DAY(SepDim1)=1,IF(AND(YEAR(SepDim1+2)=AnnéeCalendrier,MONTH(SepDim1+2)=9),SepDim1+2,""),IF(AND(YEAR(SepDim1+9)=AnnéeCalendrier,MONTH(SepDim1+9)=9),SepDim1+9,""))</f>
        <v>45909</v>
      </c>
      <c r="T27" s="5">
        <f>IF(DAY(SepDim1)=1,IF(AND(YEAR(SepDim1+3)=AnnéeCalendrier,MONTH(SepDim1+3)=9),SepDim1+3,""),IF(AND(YEAR(SepDim1+10)=AnnéeCalendrier,MONTH(SepDim1+10)=9),SepDim1+10,""))</f>
        <v>45910</v>
      </c>
      <c r="U27" s="5">
        <f>IF(DAY(SepDim1)=1,IF(AND(YEAR(SepDim1+4)=AnnéeCalendrier,MONTH(SepDim1+4)=9),SepDim1+4,""),IF(AND(YEAR(SepDim1+11)=AnnéeCalendrier,MONTH(SepDim1+11)=9),SepDim1+11,""))</f>
        <v>45911</v>
      </c>
      <c r="V27" s="5">
        <f>IF(DAY(SepDim1)=1,IF(AND(YEAR(SepDim1+5)=AnnéeCalendrier,MONTH(SepDim1+5)=9),SepDim1+5,""),IF(AND(YEAR(SepDim1+12)=AnnéeCalendrier,MONTH(SepDim1+12)=9),SepDim1+12,""))</f>
        <v>45912</v>
      </c>
      <c r="W27" s="5">
        <f>IF(DAY(SepDim1)=1,IF(AND(YEAR(SepDim1+6)=AnnéeCalendrier,MONTH(SepDim1+6)=9),SepDim1+6,""),IF(AND(YEAR(SepDim1+13)=AnnéeCalendrier,MONTH(SepDim1+13)=9),SepDim1+13,""))</f>
        <v>45913</v>
      </c>
      <c r="X27" s="7">
        <f>IF(DAY(SepDim1)=1,IF(AND(YEAR(SepDim1+7)=AnnéeCalendrier,MONTH(SepDim1+7)=9),SepDim1+7,""),IF(AND(YEAR(SepDim1+14)=AnnéeCalendrier,MONTH(SepDim1+14)=9),SepDim1+14,""))</f>
        <v>45914</v>
      </c>
    </row>
    <row r="28" spans="1:24" ht="36" customHeight="1" x14ac:dyDescent="0.25">
      <c r="B28" s="6">
        <f>IF(DAY(JulDim1)=1,IF(AND(YEAR(JulDim1+8)=AnnéeCalendrier,MONTH(JulDim1+8)=7),JulDim1+8,""),IF(AND(YEAR(JulDim1+15)=AnnéeCalendrier,MONTH(JulDim1+15)=7),JulDim1+15,""))</f>
        <v>45852</v>
      </c>
      <c r="C28" s="5">
        <f>IF(DAY(JulDim1)=1,IF(AND(YEAR(JulDim1+9)=AnnéeCalendrier,MONTH(JulDim1+9)=7),JulDim1+9,""),IF(AND(YEAR(JulDim1+16)=AnnéeCalendrier,MONTH(JulDim1+16)=7),JulDim1+16,""))</f>
        <v>45853</v>
      </c>
      <c r="D28" s="5">
        <f>IF(DAY(JulDim1)=1,IF(AND(YEAR(JulDim1+10)=AnnéeCalendrier,MONTH(JulDim1+10)=7),JulDim1+10,""),IF(AND(YEAR(JulDim1+17)=AnnéeCalendrier,MONTH(JulDim1+17)=7),JulDim1+17,""))</f>
        <v>45854</v>
      </c>
      <c r="E28" s="5">
        <f>IF(DAY(JulDim1)=1,IF(AND(YEAR(JulDim1+11)=AnnéeCalendrier,MONTH(JulDim1+11)=7),JulDim1+11,""),IF(AND(YEAR(JulDim1+18)=AnnéeCalendrier,MONTH(JulDim1+18)=7),JulDim1+18,""))</f>
        <v>45855</v>
      </c>
      <c r="F28" s="5">
        <f>IF(DAY(JulDim1)=1,IF(AND(YEAR(JulDim1+12)=AnnéeCalendrier,MONTH(JulDim1+12)=7),JulDim1+12,""),IF(AND(YEAR(JulDim1+19)=AnnéeCalendrier,MONTH(JulDim1+19)=7),JulDim1+19,""))</f>
        <v>45856</v>
      </c>
      <c r="G28" s="5">
        <f>IF(DAY(JulDim1)=1,IF(AND(YEAR(JulDim1+13)=AnnéeCalendrier,MONTH(JulDim1+13)=7),JulDim1+13,""),IF(AND(YEAR(JulDim1+20)=AnnéeCalendrier,MONTH(JulDim1+20)=7),JulDim1+20,""))</f>
        <v>45857</v>
      </c>
      <c r="H28" s="7">
        <f>IF(DAY(JulDim1)=1,IF(AND(YEAR(JulDim1+14)=AnnéeCalendrier,MONTH(JulDim1+14)=7),JulDim1+14,""),IF(AND(YEAR(JulDim1+21)=AnnéeCalendrier,MONTH(JulDim1+21)=7),JulDim1+21,""))</f>
        <v>45858</v>
      </c>
      <c r="J28" s="6">
        <f>IF(DAY(AouDim1)=1,IF(AND(YEAR(AouDim1+8)=AnnéeCalendrier,MONTH(AouDim1+8)=8),AouDim1+8,""),IF(AND(YEAR(AouDim1+15)=AnnéeCalendrier,MONTH(AouDim1+15)=8),AouDim1+15,""))</f>
        <v>45880</v>
      </c>
      <c r="K28" s="5">
        <f>IF(DAY(AouDim1)=1,IF(AND(YEAR(AouDim1+9)=AnnéeCalendrier,MONTH(AouDim1+9)=8),AouDim1+9,""),IF(AND(YEAR(AouDim1+16)=AnnéeCalendrier,MONTH(AouDim1+16)=8),AouDim1+16,""))</f>
        <v>45881</v>
      </c>
      <c r="L28" s="5">
        <f>IF(DAY(AouDim1)=1,IF(AND(YEAR(AouDim1+10)=AnnéeCalendrier,MONTH(AouDim1+10)=8),AouDim1+10,""),IF(AND(YEAR(AouDim1+17)=AnnéeCalendrier,MONTH(AouDim1+17)=8),AouDim1+17,""))</f>
        <v>45882</v>
      </c>
      <c r="M28" s="5">
        <f>IF(DAY(AouDim1)=1,IF(AND(YEAR(AouDim1+11)=AnnéeCalendrier,MONTH(AouDim1+11)=8),AouDim1+11,""),IF(AND(YEAR(AouDim1+18)=AnnéeCalendrier,MONTH(AouDim1+18)=8),AouDim1+18,""))</f>
        <v>45883</v>
      </c>
      <c r="N28" s="5">
        <f>IF(DAY(AouDim1)=1,IF(AND(YEAR(AouDim1+12)=AnnéeCalendrier,MONTH(AouDim1+12)=8),AouDim1+12,""),IF(AND(YEAR(AouDim1+19)=AnnéeCalendrier,MONTH(AouDim1+19)=8),AouDim1+19,""))</f>
        <v>45884</v>
      </c>
      <c r="O28" s="5">
        <f>IF(DAY(AouDim1)=1,IF(AND(YEAR(AouDim1+13)=AnnéeCalendrier,MONTH(AouDim1+13)=8),AouDim1+13,""),IF(AND(YEAR(AouDim1+20)=AnnéeCalendrier,MONTH(AouDim1+20)=8),AouDim1+20,""))</f>
        <v>45885</v>
      </c>
      <c r="P28" s="7">
        <f>IF(DAY(AouDim1)=1,IF(AND(YEAR(AouDim1+14)=AnnéeCalendrier,MONTH(AouDim1+14)=8),AouDim1+14,""),IF(AND(YEAR(AouDim1+21)=AnnéeCalendrier,MONTH(AouDim1+21)=8),AouDim1+21,""))</f>
        <v>45886</v>
      </c>
      <c r="Q28" s="1"/>
      <c r="R28" s="6">
        <f>IF(DAY(SepDim1)=1,IF(AND(YEAR(SepDim1+8)=AnnéeCalendrier,MONTH(SepDim1+8)=9),SepDim1+8,""),IF(AND(YEAR(SepDim1+15)=AnnéeCalendrier,MONTH(SepDim1+15)=9),SepDim1+15,""))</f>
        <v>45915</v>
      </c>
      <c r="S28" s="5">
        <f>IF(DAY(SepDim1)=1,IF(AND(YEAR(SepDim1+9)=AnnéeCalendrier,MONTH(SepDim1+9)=9),SepDim1+9,""),IF(AND(YEAR(SepDim1+16)=AnnéeCalendrier,MONTH(SepDim1+16)=9),SepDim1+16,""))</f>
        <v>45916</v>
      </c>
      <c r="T28" s="5">
        <f>IF(DAY(SepDim1)=1,IF(AND(YEAR(SepDim1+10)=AnnéeCalendrier,MONTH(SepDim1+10)=9),SepDim1+10,""),IF(AND(YEAR(SepDim1+17)=AnnéeCalendrier,MONTH(SepDim1+17)=9),SepDim1+17,""))</f>
        <v>45917</v>
      </c>
      <c r="U28" s="5">
        <f>IF(DAY(SepDim1)=1,IF(AND(YEAR(SepDim1+11)=AnnéeCalendrier,MONTH(SepDim1+11)=9),SepDim1+11,""),IF(AND(YEAR(SepDim1+18)=AnnéeCalendrier,MONTH(SepDim1+18)=9),SepDim1+18,""))</f>
        <v>45918</v>
      </c>
      <c r="V28" s="5">
        <f>IF(DAY(SepDim1)=1,IF(AND(YEAR(SepDim1+12)=AnnéeCalendrier,MONTH(SepDim1+12)=9),SepDim1+12,""),IF(AND(YEAR(SepDim1+19)=AnnéeCalendrier,MONTH(SepDim1+19)=9),SepDim1+19,""))</f>
        <v>45919</v>
      </c>
      <c r="W28" s="5">
        <f>IF(DAY(SepDim1)=1,IF(AND(YEAR(SepDim1+13)=AnnéeCalendrier,MONTH(SepDim1+13)=9),SepDim1+13,""),IF(AND(YEAR(SepDim1+20)=AnnéeCalendrier,MONTH(SepDim1+20)=9),SepDim1+20,""))</f>
        <v>45920</v>
      </c>
      <c r="X28" s="7">
        <f>IF(DAY(SepDim1)=1,IF(AND(YEAR(SepDim1+14)=AnnéeCalendrier,MONTH(SepDim1+14)=9),SepDim1+14,""),IF(AND(YEAR(SepDim1+21)=AnnéeCalendrier,MONTH(SepDim1+21)=9),SepDim1+21,""))</f>
        <v>45921</v>
      </c>
    </row>
    <row r="29" spans="1:24" ht="36" customHeight="1" x14ac:dyDescent="0.25">
      <c r="B29" s="6">
        <f>IF(DAY(JulDim1)=1,IF(AND(YEAR(JulDim1+15)=AnnéeCalendrier,MONTH(JulDim1+15)=7),JulDim1+15,""),IF(AND(YEAR(JulDim1+22)=AnnéeCalendrier,MONTH(JulDim1+22)=7),JulDim1+22,""))</f>
        <v>45859</v>
      </c>
      <c r="C29" s="5">
        <f>IF(DAY(JulDim1)=1,IF(AND(YEAR(JulDim1+16)=AnnéeCalendrier,MONTH(JulDim1+16)=7),JulDim1+16,""),IF(AND(YEAR(JulDim1+23)=AnnéeCalendrier,MONTH(JulDim1+23)=7),JulDim1+23,""))</f>
        <v>45860</v>
      </c>
      <c r="D29" s="5">
        <f>IF(DAY(JulDim1)=1,IF(AND(YEAR(JulDim1+17)=AnnéeCalendrier,MONTH(JulDim1+17)=7),JulDim1+17,""),IF(AND(YEAR(JulDim1+24)=AnnéeCalendrier,MONTH(JulDim1+24)=7),JulDim1+24,""))</f>
        <v>45861</v>
      </c>
      <c r="E29" s="5">
        <f>IF(DAY(JulDim1)=1,IF(AND(YEAR(JulDim1+18)=AnnéeCalendrier,MONTH(JulDim1+18)=7),JulDim1+18,""),IF(AND(YEAR(JulDim1+25)=AnnéeCalendrier,MONTH(JulDim1+25)=7),JulDim1+25,""))</f>
        <v>45862</v>
      </c>
      <c r="F29" s="5">
        <f>IF(DAY(JulDim1)=1,IF(AND(YEAR(JulDim1+19)=AnnéeCalendrier,MONTH(JulDim1+19)=7),JulDim1+19,""),IF(AND(YEAR(JulDim1+26)=AnnéeCalendrier,MONTH(JulDim1+26)=7),JulDim1+26,""))</f>
        <v>45863</v>
      </c>
      <c r="G29" s="5">
        <f>IF(DAY(JulDim1)=1,IF(AND(YEAR(JulDim1+20)=AnnéeCalendrier,MONTH(JulDim1+20)=7),JulDim1+20,""),IF(AND(YEAR(JulDim1+27)=AnnéeCalendrier,MONTH(JulDim1+27)=7),JulDim1+27,""))</f>
        <v>45864</v>
      </c>
      <c r="H29" s="7">
        <f>IF(DAY(JulDim1)=1,IF(AND(YEAR(JulDim1+21)=AnnéeCalendrier,MONTH(JulDim1+21)=7),JulDim1+21,""),IF(AND(YEAR(JulDim1+28)=AnnéeCalendrier,MONTH(JulDim1+28)=7),JulDim1+28,""))</f>
        <v>45865</v>
      </c>
      <c r="J29" s="6">
        <f>IF(DAY(AouDim1)=1,IF(AND(YEAR(AouDim1+15)=AnnéeCalendrier,MONTH(AouDim1+15)=8),AouDim1+15,""),IF(AND(YEAR(AouDim1+22)=AnnéeCalendrier,MONTH(AouDim1+22)=8),AouDim1+22,""))</f>
        <v>45887</v>
      </c>
      <c r="K29" s="5">
        <f>IF(DAY(AouDim1)=1,IF(AND(YEAR(AouDim1+16)=AnnéeCalendrier,MONTH(AouDim1+16)=8),AouDim1+16,""),IF(AND(YEAR(AouDim1+23)=AnnéeCalendrier,MONTH(AouDim1+23)=8),AouDim1+23,""))</f>
        <v>45888</v>
      </c>
      <c r="L29" s="5">
        <f>IF(DAY(AouDim1)=1,IF(AND(YEAR(AouDim1+17)=AnnéeCalendrier,MONTH(AouDim1+17)=8),AouDim1+17,""),IF(AND(YEAR(AouDim1+24)=AnnéeCalendrier,MONTH(AouDim1+24)=8),AouDim1+24,""))</f>
        <v>45889</v>
      </c>
      <c r="M29" s="5">
        <f>IF(DAY(AouDim1)=1,IF(AND(YEAR(AouDim1+18)=AnnéeCalendrier,MONTH(AouDim1+18)=8),AouDim1+18,""),IF(AND(YEAR(AouDim1+25)=AnnéeCalendrier,MONTH(AouDim1+25)=8),AouDim1+25,""))</f>
        <v>45890</v>
      </c>
      <c r="N29" s="5">
        <f>IF(DAY(AouDim1)=1,IF(AND(YEAR(AouDim1+19)=AnnéeCalendrier,MONTH(AouDim1+19)=8),AouDim1+19,""),IF(AND(YEAR(AouDim1+26)=AnnéeCalendrier,MONTH(AouDim1+26)=8),AouDim1+26,""))</f>
        <v>45891</v>
      </c>
      <c r="O29" s="5">
        <f>IF(DAY(AouDim1)=1,IF(AND(YEAR(AouDim1+20)=AnnéeCalendrier,MONTH(AouDim1+20)=8),AouDim1+20,""),IF(AND(YEAR(AouDim1+27)=AnnéeCalendrier,MONTH(AouDim1+27)=8),AouDim1+27,""))</f>
        <v>45892</v>
      </c>
      <c r="P29" s="7">
        <f>IF(DAY(AouDim1)=1,IF(AND(YEAR(AouDim1+21)=AnnéeCalendrier,MONTH(AouDim1+21)=8),AouDim1+21,""),IF(AND(YEAR(AouDim1+28)=AnnéeCalendrier,MONTH(AouDim1+28)=8),AouDim1+28,""))</f>
        <v>45893</v>
      </c>
      <c r="Q29" s="1"/>
      <c r="R29" s="6">
        <f>IF(DAY(SepDim1)=1,IF(AND(YEAR(SepDim1+15)=AnnéeCalendrier,MONTH(SepDim1+15)=9),SepDim1+15,""),IF(AND(YEAR(SepDim1+22)=AnnéeCalendrier,MONTH(SepDim1+22)=9),SepDim1+22,""))</f>
        <v>45922</v>
      </c>
      <c r="S29" s="5">
        <f>IF(DAY(SepDim1)=1,IF(AND(YEAR(SepDim1+16)=AnnéeCalendrier,MONTH(SepDim1+16)=9),SepDim1+16,""),IF(AND(YEAR(SepDim1+23)=AnnéeCalendrier,MONTH(SepDim1+23)=9),SepDim1+23,""))</f>
        <v>45923</v>
      </c>
      <c r="T29" s="5">
        <f>IF(DAY(SepDim1)=1,IF(AND(YEAR(SepDim1+17)=AnnéeCalendrier,MONTH(SepDim1+17)=9),SepDim1+17,""),IF(AND(YEAR(SepDim1+24)=AnnéeCalendrier,MONTH(SepDim1+24)=9),SepDim1+24,""))</f>
        <v>45924</v>
      </c>
      <c r="U29" s="5">
        <f>IF(DAY(SepDim1)=1,IF(AND(YEAR(SepDim1+18)=AnnéeCalendrier,MONTH(SepDim1+18)=9),SepDim1+18,""),IF(AND(YEAR(SepDim1+25)=AnnéeCalendrier,MONTH(SepDim1+25)=9),SepDim1+25,""))</f>
        <v>45925</v>
      </c>
      <c r="V29" s="5">
        <f>IF(DAY(SepDim1)=1,IF(AND(YEAR(SepDim1+19)=AnnéeCalendrier,MONTH(SepDim1+19)=9),SepDim1+19,""),IF(AND(YEAR(SepDim1+26)=AnnéeCalendrier,MONTH(SepDim1+26)=9),SepDim1+26,""))</f>
        <v>45926</v>
      </c>
      <c r="W29" s="5">
        <f>IF(DAY(SepDim1)=1,IF(AND(YEAR(SepDim1+20)=AnnéeCalendrier,MONTH(SepDim1+20)=9),SepDim1+20,""),IF(AND(YEAR(SepDim1+27)=AnnéeCalendrier,MONTH(SepDim1+27)=9),SepDim1+27,""))</f>
        <v>45927</v>
      </c>
      <c r="X29" s="7">
        <f>IF(DAY(SepDim1)=1,IF(AND(YEAR(SepDim1+21)=AnnéeCalendrier,MONTH(SepDim1+21)=9),SepDim1+21,""),IF(AND(YEAR(SepDim1+28)=AnnéeCalendrier,MONTH(SepDim1+28)=9),SepDim1+28,""))</f>
        <v>45928</v>
      </c>
    </row>
    <row r="30" spans="1:24" ht="36" customHeight="1" x14ac:dyDescent="0.25">
      <c r="B30" s="6">
        <f>IF(DAY(JulDim1)=1,IF(AND(YEAR(JulDim1+22)=AnnéeCalendrier,MONTH(JulDim1+22)=7),JulDim1+22,""),IF(AND(YEAR(JulDim1+29)=AnnéeCalendrier,MONTH(JulDim1+29)=7),JulDim1+29,""))</f>
        <v>45866</v>
      </c>
      <c r="C30" s="5">
        <f>IF(DAY(JulDim1)=1,IF(AND(YEAR(JulDim1+23)=AnnéeCalendrier,MONTH(JulDim1+23)=7),JulDim1+23,""),IF(AND(YEAR(JulDim1+30)=AnnéeCalendrier,MONTH(JulDim1+30)=7),JulDim1+30,""))</f>
        <v>45867</v>
      </c>
      <c r="D30" s="5">
        <f>IF(DAY(JulDim1)=1,IF(AND(YEAR(JulDim1+24)=AnnéeCalendrier,MONTH(JulDim1+24)=7),JulDim1+24,""),IF(AND(YEAR(JulDim1+31)=AnnéeCalendrier,MONTH(JulDim1+31)=7),JulDim1+31,""))</f>
        <v>45868</v>
      </c>
      <c r="E30" s="5">
        <f>IF(DAY(JulDim1)=1,IF(AND(YEAR(JulDim1+25)=AnnéeCalendrier,MONTH(JulDim1+25)=7),JulDim1+25,""),IF(AND(YEAR(JulDim1+32)=AnnéeCalendrier,MONTH(JulDim1+32)=7),JulDim1+32,""))</f>
        <v>45869</v>
      </c>
      <c r="F30" s="5" t="str">
        <f>IF(DAY(JulDim1)=1,IF(AND(YEAR(JulDim1+26)=AnnéeCalendrier,MONTH(JulDim1+26)=7),JulDim1+26,""),IF(AND(YEAR(JulDim1+33)=AnnéeCalendrier,MONTH(JulDim1+33)=7),JulDim1+33,""))</f>
        <v/>
      </c>
      <c r="G30" s="5" t="str">
        <f>IF(DAY(JulDim1)=1,IF(AND(YEAR(JulDim1+27)=AnnéeCalendrier,MONTH(JulDim1+27)=7),JulDim1+27,""),IF(AND(YEAR(JulDim1+34)=AnnéeCalendrier,MONTH(JulDim1+34)=7),JulDim1+34,""))</f>
        <v/>
      </c>
      <c r="H30" s="7" t="str">
        <f>IF(DAY(JulDim1)=1,IF(AND(YEAR(JulDim1+28)=AnnéeCalendrier,MONTH(JulDim1+28)=7),JulDim1+28,""),IF(AND(YEAR(JulDim1+35)=AnnéeCalendrier,MONTH(JulDim1+35)=7),JulDim1+35,""))</f>
        <v/>
      </c>
      <c r="J30" s="6">
        <f>IF(DAY(AouDim1)=1,IF(AND(YEAR(AouDim1+22)=AnnéeCalendrier,MONTH(AouDim1+22)=8),AouDim1+22,""),IF(AND(YEAR(AouDim1+29)=AnnéeCalendrier,MONTH(AouDim1+29)=8),AouDim1+29,""))</f>
        <v>45894</v>
      </c>
      <c r="K30" s="5">
        <f>IF(DAY(AouDim1)=1,IF(AND(YEAR(AouDim1+23)=AnnéeCalendrier,MONTH(AouDim1+23)=8),AouDim1+23,""),IF(AND(YEAR(AouDim1+30)=AnnéeCalendrier,MONTH(AouDim1+30)=8),AouDim1+30,""))</f>
        <v>45895</v>
      </c>
      <c r="L30" s="5">
        <f>IF(DAY(AouDim1)=1,IF(AND(YEAR(AouDim1+24)=AnnéeCalendrier,MONTH(AouDim1+24)=8),AouDim1+24,""),IF(AND(YEAR(AouDim1+31)=AnnéeCalendrier,MONTH(AouDim1+31)=8),AouDim1+31,""))</f>
        <v>45896</v>
      </c>
      <c r="M30" s="5">
        <f>IF(DAY(AouDim1)=1,IF(AND(YEAR(AouDim1+25)=AnnéeCalendrier,MONTH(AouDim1+25)=8),AouDim1+25,""),IF(AND(YEAR(AouDim1+32)=AnnéeCalendrier,MONTH(AouDim1+32)=8),AouDim1+32,""))</f>
        <v>45897</v>
      </c>
      <c r="N30" s="5">
        <f>IF(DAY(AouDim1)=1,IF(AND(YEAR(AouDim1+26)=AnnéeCalendrier,MONTH(AouDim1+26)=8),AouDim1+26,""),IF(AND(YEAR(AouDim1+33)=AnnéeCalendrier,MONTH(AouDim1+33)=8),AouDim1+33,""))</f>
        <v>45898</v>
      </c>
      <c r="O30" s="5">
        <f>IF(DAY(AouDim1)=1,IF(AND(YEAR(AouDim1+27)=AnnéeCalendrier,MONTH(AouDim1+27)=8),AouDim1+27,""),IF(AND(YEAR(AouDim1+34)=AnnéeCalendrier,MONTH(AouDim1+34)=8),AouDim1+34,""))</f>
        <v>45899</v>
      </c>
      <c r="P30" s="7">
        <f>IF(DAY(AouDim1)=1,IF(AND(YEAR(AouDim1+28)=AnnéeCalendrier,MONTH(AouDim1+28)=8),AouDim1+28,""),IF(AND(YEAR(AouDim1+35)=AnnéeCalendrier,MONTH(AouDim1+35)=8),AouDim1+35,""))</f>
        <v>45900</v>
      </c>
      <c r="Q30" s="1"/>
      <c r="R30" s="6">
        <f>IF(DAY(SepDim1)=1,IF(AND(YEAR(SepDim1+22)=AnnéeCalendrier,MONTH(SepDim1+22)=9),SepDim1+22,""),IF(AND(YEAR(SepDim1+29)=AnnéeCalendrier,MONTH(SepDim1+29)=9),SepDim1+29,""))</f>
        <v>45929</v>
      </c>
      <c r="S30" s="5">
        <f>IF(DAY(SepDim1)=1,IF(AND(YEAR(SepDim1+23)=AnnéeCalendrier,MONTH(SepDim1+23)=9),SepDim1+23,""),IF(AND(YEAR(SepDim1+30)=AnnéeCalendrier,MONTH(SepDim1+30)=9),SepDim1+30,""))</f>
        <v>45930</v>
      </c>
      <c r="T30" s="5" t="str">
        <f>IF(DAY(SepDim1)=1,IF(AND(YEAR(SepDim1+24)=AnnéeCalendrier,MONTH(SepDim1+24)=9),SepDim1+24,""),IF(AND(YEAR(SepDim1+31)=AnnéeCalendrier,MONTH(SepDim1+31)=9),SepDim1+31,""))</f>
        <v/>
      </c>
      <c r="U30" s="5" t="str">
        <f>IF(DAY(SepDim1)=1,IF(AND(YEAR(SepDim1+25)=AnnéeCalendrier,MONTH(SepDim1+25)=9),SepDim1+25,""),IF(AND(YEAR(SepDim1+32)=AnnéeCalendrier,MONTH(SepDim1+32)=9),SepDim1+32,""))</f>
        <v/>
      </c>
      <c r="V30" s="5" t="str">
        <f>IF(DAY(SepDim1)=1,IF(AND(YEAR(SepDim1+26)=AnnéeCalendrier,MONTH(SepDim1+26)=9),SepDim1+26,""),IF(AND(YEAR(SepDim1+33)=AnnéeCalendrier,MONTH(SepDim1+33)=9),SepDim1+33,""))</f>
        <v/>
      </c>
      <c r="W30" s="5" t="str">
        <f>IF(DAY(SepDim1)=1,IF(AND(YEAR(SepDim1+27)=AnnéeCalendrier,MONTH(SepDim1+27)=9),SepDim1+27,""),IF(AND(YEAR(SepDim1+34)=AnnéeCalendrier,MONTH(SepDim1+34)=9),SepDim1+34,""))</f>
        <v/>
      </c>
      <c r="X30" s="7" t="str">
        <f>IF(DAY(SepDim1)=1,IF(AND(YEAR(SepDim1+28)=AnnéeCalendrier,MONTH(SepDim1+28)=9),SepDim1+28,""),IF(AND(YEAR(SepDim1+35)=AnnéeCalendrier,MONTH(SepDim1+35)=9),SepDim1+35,""))</f>
        <v/>
      </c>
    </row>
    <row r="31" spans="1:24" ht="36" customHeight="1" x14ac:dyDescent="0.25">
      <c r="B31" s="8" t="str">
        <f>IF(DAY(JulDim1)=1,IF(AND(YEAR(JulDim1+29)=AnnéeCalendrier,MONTH(JulDim1+29)=7),JulDim1+29,""),IF(AND(YEAR(JulDim1+36)=AnnéeCalendrier,MONTH(JulDim1+36)=7),JulDim1+36,""))</f>
        <v/>
      </c>
      <c r="C31" s="9" t="str">
        <f>IF(DAY(JulDim1)=1,IF(AND(YEAR(JulDim1+30)=AnnéeCalendrier,MONTH(JulDim1+30)=7),JulDim1+30,""),IF(AND(YEAR(JulDim1+37)=AnnéeCalendrier,MONTH(JulDim1+37)=7),JulDim1+37,""))</f>
        <v/>
      </c>
      <c r="D31" s="9" t="str">
        <f>IF(DAY(JulDim1)=1,IF(AND(YEAR(JulDim1+31)=AnnéeCalendrier,MONTH(JulDim1+31)=7),JulDim1+31,""),IF(AND(YEAR(JulDim1+38)=AnnéeCalendrier,MONTH(JulDim1+38)=7),JulDim1+38,""))</f>
        <v/>
      </c>
      <c r="E31" s="9" t="str">
        <f>IF(DAY(JulDim1)=1,IF(AND(YEAR(JulDim1+32)=AnnéeCalendrier,MONTH(JulDim1+32)=7),JulDim1+32,""),IF(AND(YEAR(JulDim1+39)=AnnéeCalendrier,MONTH(JulDim1+39)=7),JulDim1+39,""))</f>
        <v/>
      </c>
      <c r="F31" s="9" t="str">
        <f>IF(DAY(JulDim1)=1,IF(AND(YEAR(JulDim1+33)=AnnéeCalendrier,MONTH(JulDim1+33)=7),JulDim1+33,""),IF(AND(YEAR(JulDim1+40)=AnnéeCalendrier,MONTH(JulDim1+40)=7),JulDim1+40,""))</f>
        <v/>
      </c>
      <c r="G31" s="9" t="str">
        <f>IF(DAY(JulDim1)=1,IF(AND(YEAR(JulDim1+34)=AnnéeCalendrier,MONTH(JulDim1+34)=7),JulDim1+34,""),IF(AND(YEAR(JulDim1+41)=AnnéeCalendrier,MONTH(JulDim1+41)=7),JulDim1+41,""))</f>
        <v/>
      </c>
      <c r="H31" s="10" t="str">
        <f>IF(DAY(JulDim1)=1,IF(AND(YEAR(JulDim1+35)=AnnéeCalendrier,MONTH(JulDim1+35)=7),JulDim1+35,""),IF(AND(YEAR(JulDim1+42)=AnnéeCalendrier,MONTH(JulDim1+42)=7),JulDim1+42,""))</f>
        <v/>
      </c>
      <c r="J31" s="8" t="str">
        <f>IF(DAY(AouDim1)=1,IF(AND(YEAR(AouDim1+29)=AnnéeCalendrier,MONTH(AouDim1+29)=8),AouDim1+29,""),IF(AND(YEAR(AouDim1+36)=AnnéeCalendrier,MONTH(AouDim1+36)=8),AouDim1+36,""))</f>
        <v/>
      </c>
      <c r="K31" s="9" t="str">
        <f>IF(DAY(AouDim1)=1,IF(AND(YEAR(AouDim1+30)=AnnéeCalendrier,MONTH(AouDim1+30)=8),AouDim1+30,""),IF(AND(YEAR(AouDim1+37)=AnnéeCalendrier,MONTH(AouDim1+37)=8),AouDim1+37,""))</f>
        <v/>
      </c>
      <c r="L31" s="9" t="str">
        <f>IF(DAY(AouDim1)=1,IF(AND(YEAR(AouDim1+31)=AnnéeCalendrier,MONTH(AouDim1+31)=8),AouDim1+31,""),IF(AND(YEAR(AouDim1+38)=AnnéeCalendrier,MONTH(AouDim1+38)=8),AouDim1+38,""))</f>
        <v/>
      </c>
      <c r="M31" s="9" t="str">
        <f>IF(DAY(AouDim1)=1,IF(AND(YEAR(AouDim1+32)=AnnéeCalendrier,MONTH(AouDim1+32)=8),AouDim1+32,""),IF(AND(YEAR(AouDim1+39)=AnnéeCalendrier,MONTH(AouDim1+39)=8),AouDim1+39,""))</f>
        <v/>
      </c>
      <c r="N31" s="9" t="str">
        <f>IF(DAY(AouDim1)=1,IF(AND(YEAR(AouDim1+33)=AnnéeCalendrier,MONTH(AouDim1+33)=8),AouDim1+33,""),IF(AND(YEAR(AouDim1+40)=AnnéeCalendrier,MONTH(AouDim1+40)=8),AouDim1+40,""))</f>
        <v/>
      </c>
      <c r="O31" s="9" t="str">
        <f>IF(DAY(AouDim1)=1,IF(AND(YEAR(AouDim1+34)=AnnéeCalendrier,MONTH(AouDim1+34)=8),AouDim1+34,""),IF(AND(YEAR(AouDim1+41)=AnnéeCalendrier,MONTH(AouDim1+41)=8),AouDim1+41,""))</f>
        <v/>
      </c>
      <c r="P31" s="10" t="str">
        <f>IF(DAY(AouDim1)=1,IF(AND(YEAR(AouDim1+35)=AnnéeCalendrier,MONTH(AouDim1+35)=8),AouDim1+35,""),IF(AND(YEAR(AouDim1+42)=AnnéeCalendrier,MONTH(AouDim1+42)=8),AouDim1+42,""))</f>
        <v/>
      </c>
      <c r="Q31" s="1"/>
      <c r="R31" s="8" t="str">
        <f>IF(DAY(SepDim1)=1,IF(AND(YEAR(SepDim1+29)=AnnéeCalendrier,MONTH(SepDim1+29)=9),SepDim1+29,""),IF(AND(YEAR(SepDim1+36)=AnnéeCalendrier,MONTH(SepDim1+36)=9),SepDim1+36,""))</f>
        <v/>
      </c>
      <c r="S31" s="9" t="str">
        <f>IF(DAY(SepDim1)=1,IF(AND(YEAR(SepDim1+30)=AnnéeCalendrier,MONTH(SepDim1+30)=9),SepDim1+30,""),IF(AND(YEAR(SepDim1+37)=AnnéeCalendrier,MONTH(SepDim1+37)=9),SepDim1+37,""))</f>
        <v/>
      </c>
      <c r="T31" s="9" t="str">
        <f>IF(DAY(SepDim1)=1,IF(AND(YEAR(SepDim1+31)=AnnéeCalendrier,MONTH(SepDim1+31)=9),SepDim1+31,""),IF(AND(YEAR(SepDim1+38)=AnnéeCalendrier,MONTH(SepDim1+38)=9),SepDim1+38,""))</f>
        <v/>
      </c>
      <c r="U31" s="9" t="str">
        <f>IF(DAY(SepDim1)=1,IF(AND(YEAR(SepDim1+32)=AnnéeCalendrier,MONTH(SepDim1+32)=9),SepDim1+32,""),IF(AND(YEAR(SepDim1+39)=AnnéeCalendrier,MONTH(SepDim1+39)=9),SepDim1+39,""))</f>
        <v/>
      </c>
      <c r="V31" s="9" t="str">
        <f>IF(DAY(SepDim1)=1,IF(AND(YEAR(SepDim1+33)=AnnéeCalendrier,MONTH(SepDim1+33)=9),SepDim1+33,""),IF(AND(YEAR(SepDim1+40)=AnnéeCalendrier,MONTH(SepDim1+40)=9),SepDim1+40,""))</f>
        <v/>
      </c>
      <c r="W31" s="9" t="str">
        <f>IF(DAY(SepDim1)=1,IF(AND(YEAR(SepDim1+34)=AnnéeCalendrier,MONTH(SepDim1+34)=9),SepDim1+34,""),IF(AND(YEAR(SepDim1+41)=AnnéeCalendrier,MONTH(SepDim1+41)=9),SepDim1+41,""))</f>
        <v/>
      </c>
      <c r="X31" s="10" t="str">
        <f>IF(DAY(SepDim1)=1,IF(AND(YEAR(SepDim1+35)=AnnéeCalendrier,MONTH(SepDim1+35)=9),SepDim1+35,""),IF(AND(YEAR(SepDim1+42)=AnnéeCalendrier,MONTH(SepDim1+42)=9),SepDim1+42,""))</f>
        <v/>
      </c>
    </row>
    <row r="32" spans="1:24" ht="20.149999999999999" customHeight="1" x14ac:dyDescent="0.25"/>
    <row r="33" spans="1:24" s="24" customFormat="1" ht="42" customHeight="1" x14ac:dyDescent="0.25">
      <c r="A33" s="23"/>
      <c r="B33" s="35" t="s">
        <v>5</v>
      </c>
      <c r="C33" s="35"/>
      <c r="D33" s="35"/>
      <c r="E33" s="35"/>
      <c r="F33" s="35"/>
      <c r="G33" s="35"/>
      <c r="H33" s="35"/>
      <c r="J33" s="35" t="s">
        <v>15</v>
      </c>
      <c r="K33" s="35"/>
      <c r="L33" s="35"/>
      <c r="M33" s="35"/>
      <c r="N33" s="35"/>
      <c r="O33" s="35"/>
      <c r="P33" s="35"/>
      <c r="R33" s="35" t="s">
        <v>19</v>
      </c>
      <c r="S33" s="35"/>
      <c r="T33" s="35"/>
      <c r="U33" s="35"/>
      <c r="V33" s="35"/>
      <c r="W33" s="35"/>
      <c r="X33" s="35"/>
    </row>
    <row r="34" spans="1:24" s="27" customFormat="1" ht="26.25" customHeight="1" x14ac:dyDescent="0.25">
      <c r="A34" s="26"/>
      <c r="B34" s="27" t="s">
        <v>2</v>
      </c>
      <c r="C34" s="27" t="s">
        <v>6</v>
      </c>
      <c r="D34" s="27" t="s">
        <v>7</v>
      </c>
      <c r="E34" s="27" t="s">
        <v>8</v>
      </c>
      <c r="F34" s="27" t="s">
        <v>9</v>
      </c>
      <c r="G34" s="27" t="s">
        <v>10</v>
      </c>
      <c r="H34" s="27" t="s">
        <v>11</v>
      </c>
      <c r="J34" s="27" t="s">
        <v>2</v>
      </c>
      <c r="K34" s="27" t="s">
        <v>6</v>
      </c>
      <c r="L34" s="27" t="s">
        <v>7</v>
      </c>
      <c r="M34" s="27" t="s">
        <v>8</v>
      </c>
      <c r="N34" s="27" t="s">
        <v>9</v>
      </c>
      <c r="O34" s="27" t="s">
        <v>10</v>
      </c>
      <c r="P34" s="27" t="s">
        <v>11</v>
      </c>
      <c r="R34" s="27" t="s">
        <v>2</v>
      </c>
      <c r="S34" s="27" t="s">
        <v>6</v>
      </c>
      <c r="T34" s="27" t="s">
        <v>7</v>
      </c>
      <c r="U34" s="27" t="s">
        <v>8</v>
      </c>
      <c r="V34" s="27" t="s">
        <v>9</v>
      </c>
      <c r="W34" s="27" t="s">
        <v>10</v>
      </c>
      <c r="X34" s="27" t="s">
        <v>11</v>
      </c>
    </row>
    <row r="35" spans="1:24" ht="36" customHeight="1" x14ac:dyDescent="0.25">
      <c r="B35" s="6" t="str">
        <f>IF(DAY(OctDim1)=1,"",IF(AND(YEAR(OctDim1+1)=AnnéeCalendrier,MONTH(OctDim1+1)=10),OctDim1+1,""))</f>
        <v/>
      </c>
      <c r="C35" s="5" t="str">
        <f>IF(DAY(OctDim1)=1,"",IF(AND(YEAR(OctDim1+2)=AnnéeCalendrier,MONTH(OctDim1+2)=10),OctDim1+2,""))</f>
        <v/>
      </c>
      <c r="D35" s="5">
        <f>IF(DAY(OctDim1)=1,"",IF(AND(YEAR(OctDim1+3)=AnnéeCalendrier,MONTH(OctDim1+3)=10),OctDim1+3,""))</f>
        <v>45931</v>
      </c>
      <c r="E35" s="5">
        <f>IF(DAY(OctDim1)=1,"",IF(AND(YEAR(OctDim1+4)=AnnéeCalendrier,MONTH(OctDim1+4)=10),OctDim1+4,""))</f>
        <v>45932</v>
      </c>
      <c r="F35" s="5">
        <f>IF(DAY(OctDim1)=1,"",IF(AND(YEAR(OctDim1+5)=AnnéeCalendrier,MONTH(OctDim1+5)=10),OctDim1+5,""))</f>
        <v>45933</v>
      </c>
      <c r="G35" s="5">
        <f>IF(DAY(OctDim1)=1,"",IF(AND(YEAR(OctDim1+6)=AnnéeCalendrier,MONTH(OctDim1+6)=10),OctDim1+6,""))</f>
        <v>45934</v>
      </c>
      <c r="H35" s="7">
        <f>IF(DAY(OctDim1)=1,IF(AND(YEAR(OctDim1)=AnnéeCalendrier,MONTH(OctDim1)=10),OctDim1,""),IF(AND(YEAR(OctDim1+7)=AnnéeCalendrier,MONTH(OctDim1+7)=10),OctDim1+7,""))</f>
        <v>45935</v>
      </c>
      <c r="I35" s="4"/>
      <c r="J35" s="6" t="str">
        <f>IF(DAY(NovDim1)=1,"",IF(AND(YEAR(NovDim1+1)=AnnéeCalendrier,MONTH(NovDim1+1)=11),NovDim1+1,""))</f>
        <v/>
      </c>
      <c r="K35" s="5" t="str">
        <f>IF(DAY(NovDim1)=1,"",IF(AND(YEAR(NovDim1+2)=AnnéeCalendrier,MONTH(NovDim1+2)=11),NovDim1+2,""))</f>
        <v/>
      </c>
      <c r="L35" s="5" t="str">
        <f>IF(DAY(NovDim1)=1,"",IF(AND(YEAR(NovDim1+3)=AnnéeCalendrier,MONTH(NovDim1+3)=11),NovDim1+3,""))</f>
        <v/>
      </c>
      <c r="M35" s="5" t="str">
        <f>IF(DAY(NovDim1)=1,"",IF(AND(YEAR(NovDim1+4)=AnnéeCalendrier,MONTH(NovDim1+4)=11),NovDim1+4,""))</f>
        <v/>
      </c>
      <c r="N35" s="5" t="str">
        <f>IF(DAY(NovDim1)=1,"",IF(AND(YEAR(NovDim1+5)=AnnéeCalendrier,MONTH(NovDim1+5)=11),NovDim1+5,""))</f>
        <v/>
      </c>
      <c r="O35" s="5">
        <f>IF(DAY(NovDim1)=1,"",IF(AND(YEAR(NovDim1+6)=AnnéeCalendrier,MONTH(NovDim1+6)=11),NovDim1+6,""))</f>
        <v>45962</v>
      </c>
      <c r="P35" s="7">
        <f>IF(DAY(NovDim1)=1,IF(AND(YEAR(NovDim1)=AnnéeCalendrier,MONTH(NovDim1)=11),NovDim1,""),IF(AND(YEAR(NovDim1+7)=AnnéeCalendrier,MONTH(NovDim1+7)=11),NovDim1+7,""))</f>
        <v>45963</v>
      </c>
      <c r="R35" s="6">
        <f>IF(DAY(DécDim1)=1,"",IF(AND(YEAR(DécDim1+1)=AnnéeCalendrier,MONTH(DécDim1+1)=12),DécDim1+1,""))</f>
        <v>45992</v>
      </c>
      <c r="S35" s="5">
        <f>IF(DAY(DécDim1)=1,"",IF(AND(YEAR(DécDim1+2)=AnnéeCalendrier,MONTH(DécDim1+2)=12),DécDim1+2,""))</f>
        <v>45993</v>
      </c>
      <c r="T35" s="5">
        <f>IF(DAY(DécDim1)=1,"",IF(AND(YEAR(DécDim1+3)=AnnéeCalendrier,MONTH(DécDim1+3)=12),DécDim1+3,""))</f>
        <v>45994</v>
      </c>
      <c r="U35" s="5">
        <f>IF(DAY(DécDim1)=1,"",IF(AND(YEAR(DécDim1+4)=AnnéeCalendrier,MONTH(DécDim1+4)=12),DécDim1+4,""))</f>
        <v>45995</v>
      </c>
      <c r="V35" s="5">
        <f>IF(DAY(DécDim1)=1,"",IF(AND(YEAR(DécDim1+5)=AnnéeCalendrier,MONTH(DécDim1+5)=12),DécDim1+5,""))</f>
        <v>45996</v>
      </c>
      <c r="W35" s="5">
        <f>IF(DAY(DécDim1)=1,"",IF(AND(YEAR(DécDim1+6)=AnnéeCalendrier,MONTH(DécDim1+6)=12),DécDim1+6,""))</f>
        <v>45997</v>
      </c>
      <c r="X35" s="7">
        <f>IF(DAY(DécDim1)=1,IF(AND(YEAR(DécDim1)=AnnéeCalendrier,MONTH(DécDim1)=12),DécDim1,""),IF(AND(YEAR(DécDim1+7)=AnnéeCalendrier,MONTH(DécDim1+7)=12),DécDim1+7,""))</f>
        <v>45998</v>
      </c>
    </row>
    <row r="36" spans="1:24" ht="36" customHeight="1" x14ac:dyDescent="0.25">
      <c r="B36" s="6">
        <f>IF(DAY(OctDim1)=1,IF(AND(YEAR(OctDim1+1)=AnnéeCalendrier,MONTH(OctDim1+1)=10),OctDim1+1,""),IF(AND(YEAR(OctDim1+8)=AnnéeCalendrier,MONTH(OctDim1+8)=10),OctDim1+8,""))</f>
        <v>45936</v>
      </c>
      <c r="C36" s="5">
        <f>IF(DAY(OctDim1)=1,IF(AND(YEAR(OctDim1+2)=AnnéeCalendrier,MONTH(OctDim1+2)=10),OctDim1+2,""),IF(AND(YEAR(OctDim1+9)=AnnéeCalendrier,MONTH(OctDim1+9)=10),OctDim1+9,""))</f>
        <v>45937</v>
      </c>
      <c r="D36" s="5">
        <f>IF(DAY(OctDim1)=1,IF(AND(YEAR(OctDim1+3)=AnnéeCalendrier,MONTH(OctDim1+3)=10),OctDim1+3,""),IF(AND(YEAR(OctDim1+10)=AnnéeCalendrier,MONTH(OctDim1+10)=10),OctDim1+10,""))</f>
        <v>45938</v>
      </c>
      <c r="E36" s="5">
        <f>IF(DAY(OctDim1)=1,IF(AND(YEAR(OctDim1+4)=AnnéeCalendrier,MONTH(OctDim1+4)=10),OctDim1+4,""),IF(AND(YEAR(OctDim1+11)=AnnéeCalendrier,MONTH(OctDim1+11)=10),OctDim1+11,""))</f>
        <v>45939</v>
      </c>
      <c r="F36" s="5">
        <f>IF(DAY(OctDim1)=1,IF(AND(YEAR(OctDim1+5)=AnnéeCalendrier,MONTH(OctDim1+5)=10),OctDim1+5,""),IF(AND(YEAR(OctDim1+12)=AnnéeCalendrier,MONTH(OctDim1+12)=10),OctDim1+12,""))</f>
        <v>45940</v>
      </c>
      <c r="G36" s="5">
        <f>IF(DAY(OctDim1)=1,IF(AND(YEAR(OctDim1+6)=AnnéeCalendrier,MONTH(OctDim1+6)=10),OctDim1+6,""),IF(AND(YEAR(OctDim1+13)=AnnéeCalendrier,MONTH(OctDim1+13)=10),OctDim1+13,""))</f>
        <v>45941</v>
      </c>
      <c r="H36" s="7">
        <f>IF(DAY(OctDim1)=1,IF(AND(YEAR(OctDim1+7)=AnnéeCalendrier,MONTH(OctDim1+7)=10),OctDim1+7,""),IF(AND(YEAR(OctDim1+14)=AnnéeCalendrier,MONTH(OctDim1+14)=10),OctDim1+14,""))</f>
        <v>45942</v>
      </c>
      <c r="I36" s="4"/>
      <c r="J36" s="6">
        <f>IF(DAY(NovDim1)=1,IF(AND(YEAR(NovDim1+1)=AnnéeCalendrier,MONTH(NovDim1+1)=11),NovDim1+1,""),IF(AND(YEAR(NovDim1+8)=AnnéeCalendrier,MONTH(NovDim1+8)=11),NovDim1+8,""))</f>
        <v>45964</v>
      </c>
      <c r="K36" s="5">
        <f>IF(DAY(NovDim1)=1,IF(AND(YEAR(NovDim1+2)=AnnéeCalendrier,MONTH(NovDim1+2)=11),NovDim1+2,""),IF(AND(YEAR(NovDim1+9)=AnnéeCalendrier,MONTH(NovDim1+9)=11),NovDim1+9,""))</f>
        <v>45965</v>
      </c>
      <c r="L36" s="5">
        <f>IF(DAY(NovDim1)=1,IF(AND(YEAR(NovDim1+3)=AnnéeCalendrier,MONTH(NovDim1+3)=11),NovDim1+3,""),IF(AND(YEAR(NovDim1+10)=AnnéeCalendrier,MONTH(NovDim1+10)=11),NovDim1+10,""))</f>
        <v>45966</v>
      </c>
      <c r="M36" s="5">
        <f>IF(DAY(NovDim1)=1,IF(AND(YEAR(NovDim1+4)=AnnéeCalendrier,MONTH(NovDim1+4)=11),NovDim1+4,""),IF(AND(YEAR(NovDim1+11)=AnnéeCalendrier,MONTH(NovDim1+11)=11),NovDim1+11,""))</f>
        <v>45967</v>
      </c>
      <c r="N36" s="5">
        <f>IF(DAY(NovDim1)=1,IF(AND(YEAR(NovDim1+5)=AnnéeCalendrier,MONTH(NovDim1+5)=11),NovDim1+5,""),IF(AND(YEAR(NovDim1+12)=AnnéeCalendrier,MONTH(NovDim1+12)=11),NovDim1+12,""))</f>
        <v>45968</v>
      </c>
      <c r="O36" s="5">
        <f>IF(DAY(NovDim1)=1,IF(AND(YEAR(NovDim1+6)=AnnéeCalendrier,MONTH(NovDim1+6)=11),NovDim1+6,""),IF(AND(YEAR(NovDim1+13)=AnnéeCalendrier,MONTH(NovDim1+13)=11),NovDim1+13,""))</f>
        <v>45969</v>
      </c>
      <c r="P36" s="7">
        <f>IF(DAY(NovDim1)=1,IF(AND(YEAR(NovDim1+7)=AnnéeCalendrier,MONTH(NovDim1+7)=11),NovDim1+7,""),IF(AND(YEAR(NovDim1+14)=AnnéeCalendrier,MONTH(NovDim1+14)=11),NovDim1+14,""))</f>
        <v>45970</v>
      </c>
      <c r="R36" s="6">
        <f>IF(DAY(DécDim1)=1,IF(AND(YEAR(DécDim1+1)=AnnéeCalendrier,MONTH(DécDim1+1)=12),DécDim1+1,""),IF(AND(YEAR(DécDim1+8)=AnnéeCalendrier,MONTH(DécDim1+8)=12),DécDim1+8,""))</f>
        <v>45999</v>
      </c>
      <c r="S36" s="5">
        <f>IF(DAY(DécDim1)=1,IF(AND(YEAR(DécDim1+2)=AnnéeCalendrier,MONTH(DécDim1+2)=12),DécDim1+2,""),IF(AND(YEAR(DécDim1+9)=AnnéeCalendrier,MONTH(DécDim1+9)=12),DécDim1+9,""))</f>
        <v>46000</v>
      </c>
      <c r="T36" s="5">
        <f>IF(DAY(DécDim1)=1,IF(AND(YEAR(DécDim1+3)=AnnéeCalendrier,MONTH(DécDim1+3)=12),DécDim1+3,""),IF(AND(YEAR(DécDim1+10)=AnnéeCalendrier,MONTH(DécDim1+10)=12),DécDim1+10,""))</f>
        <v>46001</v>
      </c>
      <c r="U36" s="5">
        <f>IF(DAY(DécDim1)=1,IF(AND(YEAR(DécDim1+4)=AnnéeCalendrier,MONTH(DécDim1+4)=12),DécDim1+4,""),IF(AND(YEAR(DécDim1+11)=AnnéeCalendrier,MONTH(DécDim1+11)=12),DécDim1+11,""))</f>
        <v>46002</v>
      </c>
      <c r="V36" s="5">
        <f>IF(DAY(DécDim1)=1,IF(AND(YEAR(DécDim1+5)=AnnéeCalendrier,MONTH(DécDim1+5)=12),DécDim1+5,""),IF(AND(YEAR(DécDim1+12)=AnnéeCalendrier,MONTH(DécDim1+12)=12),DécDim1+12,""))</f>
        <v>46003</v>
      </c>
      <c r="W36" s="5">
        <f>IF(DAY(DécDim1)=1,IF(AND(YEAR(DécDim1+6)=AnnéeCalendrier,MONTH(DécDim1+6)=12),DécDim1+6,""),IF(AND(YEAR(DécDim1+13)=AnnéeCalendrier,MONTH(DécDim1+13)=12),DécDim1+13,""))</f>
        <v>46004</v>
      </c>
      <c r="X36" s="7">
        <f>IF(DAY(DécDim1)=1,IF(AND(YEAR(DécDim1+7)=AnnéeCalendrier,MONTH(DécDim1+7)=12),DécDim1+7,""),IF(AND(YEAR(DécDim1+14)=AnnéeCalendrier,MONTH(DécDim1+14)=12),DécDim1+14,""))</f>
        <v>46005</v>
      </c>
    </row>
    <row r="37" spans="1:24" ht="36" customHeight="1" x14ac:dyDescent="0.25">
      <c r="B37" s="6">
        <f>IF(DAY(OctDim1)=1,IF(AND(YEAR(OctDim1+8)=AnnéeCalendrier,MONTH(OctDim1+8)=10),OctDim1+8,""),IF(AND(YEAR(OctDim1+15)=AnnéeCalendrier,MONTH(OctDim1+15)=10),OctDim1+15,""))</f>
        <v>45943</v>
      </c>
      <c r="C37" s="5">
        <f>IF(DAY(OctDim1)=1,IF(AND(YEAR(OctDim1+9)=AnnéeCalendrier,MONTH(OctDim1+9)=10),OctDim1+9,""),IF(AND(YEAR(OctDim1+16)=AnnéeCalendrier,MONTH(OctDim1+16)=10),OctDim1+16,""))</f>
        <v>45944</v>
      </c>
      <c r="D37" s="5">
        <f>IF(DAY(OctDim1)=1,IF(AND(YEAR(OctDim1+10)=AnnéeCalendrier,MONTH(OctDim1+10)=10),OctDim1+10,""),IF(AND(YEAR(OctDim1+17)=AnnéeCalendrier,MONTH(OctDim1+17)=10),OctDim1+17,""))</f>
        <v>45945</v>
      </c>
      <c r="E37" s="5">
        <f>IF(DAY(OctDim1)=1,IF(AND(YEAR(OctDim1+11)=AnnéeCalendrier,MONTH(OctDim1+11)=10),OctDim1+11,""),IF(AND(YEAR(OctDim1+18)=AnnéeCalendrier,MONTH(OctDim1+18)=10),OctDim1+18,""))</f>
        <v>45946</v>
      </c>
      <c r="F37" s="5">
        <f>IF(DAY(OctDim1)=1,IF(AND(YEAR(OctDim1+12)=AnnéeCalendrier,MONTH(OctDim1+12)=10),OctDim1+12,""),IF(AND(YEAR(OctDim1+19)=AnnéeCalendrier,MONTH(OctDim1+19)=10),OctDim1+19,""))</f>
        <v>45947</v>
      </c>
      <c r="G37" s="5">
        <f>IF(DAY(OctDim1)=1,IF(AND(YEAR(OctDim1+13)=AnnéeCalendrier,MONTH(OctDim1+13)=10),OctDim1+13,""),IF(AND(YEAR(OctDim1+20)=AnnéeCalendrier,MONTH(OctDim1+20)=10),OctDim1+20,""))</f>
        <v>45948</v>
      </c>
      <c r="H37" s="7">
        <f>IF(DAY(OctDim1)=1,IF(AND(YEAR(OctDim1+14)=AnnéeCalendrier,MONTH(OctDim1+14)=10),OctDim1+14,""),IF(AND(YEAR(OctDim1+21)=AnnéeCalendrier,MONTH(OctDim1+21)=10),OctDim1+21,""))</f>
        <v>45949</v>
      </c>
      <c r="I37" s="4"/>
      <c r="J37" s="6">
        <f>IF(DAY(NovDim1)=1,IF(AND(YEAR(NovDim1+8)=AnnéeCalendrier,MONTH(NovDim1+8)=11),NovDim1+8,""),IF(AND(YEAR(NovDim1+15)=AnnéeCalendrier,MONTH(NovDim1+15)=11),NovDim1+15,""))</f>
        <v>45971</v>
      </c>
      <c r="K37" s="5">
        <f>IF(DAY(NovDim1)=1,IF(AND(YEAR(NovDim1+9)=AnnéeCalendrier,MONTH(NovDim1+9)=11),NovDim1+9,""),IF(AND(YEAR(NovDim1+16)=AnnéeCalendrier,MONTH(NovDim1+16)=11),NovDim1+16,""))</f>
        <v>45972</v>
      </c>
      <c r="L37" s="5">
        <f>IF(DAY(NovDim1)=1,IF(AND(YEAR(NovDim1+10)=AnnéeCalendrier,MONTH(NovDim1+10)=11),NovDim1+10,""),IF(AND(YEAR(NovDim1+17)=AnnéeCalendrier,MONTH(NovDim1+17)=11),NovDim1+17,""))</f>
        <v>45973</v>
      </c>
      <c r="M37" s="5">
        <f>IF(DAY(NovDim1)=1,IF(AND(YEAR(NovDim1+11)=AnnéeCalendrier,MONTH(NovDim1+11)=11),NovDim1+11,""),IF(AND(YEAR(NovDim1+18)=AnnéeCalendrier,MONTH(NovDim1+18)=11),NovDim1+18,""))</f>
        <v>45974</v>
      </c>
      <c r="N37" s="5">
        <f>IF(DAY(NovDim1)=1,IF(AND(YEAR(NovDim1+12)=AnnéeCalendrier,MONTH(NovDim1+12)=11),NovDim1+12,""),IF(AND(YEAR(NovDim1+19)=AnnéeCalendrier,MONTH(NovDim1+19)=11),NovDim1+19,""))</f>
        <v>45975</v>
      </c>
      <c r="O37" s="5">
        <f>IF(DAY(NovDim1)=1,IF(AND(YEAR(NovDim1+13)=AnnéeCalendrier,MONTH(NovDim1+13)=11),NovDim1+13,""),IF(AND(YEAR(NovDim1+20)=AnnéeCalendrier,MONTH(NovDim1+20)=11),NovDim1+20,""))</f>
        <v>45976</v>
      </c>
      <c r="P37" s="7">
        <f>IF(DAY(NovDim1)=1,IF(AND(YEAR(NovDim1+14)=AnnéeCalendrier,MONTH(NovDim1+14)=11),NovDim1+14,""),IF(AND(YEAR(NovDim1+21)=AnnéeCalendrier,MONTH(NovDim1+21)=11),NovDim1+21,""))</f>
        <v>45977</v>
      </c>
      <c r="R37" s="6">
        <f>IF(DAY(DécDim1)=1,IF(AND(YEAR(DécDim1+8)=AnnéeCalendrier,MONTH(DécDim1+8)=12),DécDim1+8,""),IF(AND(YEAR(DécDim1+15)=AnnéeCalendrier,MONTH(DécDim1+15)=12),DécDim1+15,""))</f>
        <v>46006</v>
      </c>
      <c r="S37" s="5">
        <f>IF(DAY(DécDim1)=1,IF(AND(YEAR(DécDim1+9)=AnnéeCalendrier,MONTH(DécDim1+9)=12),DécDim1+9,""),IF(AND(YEAR(DécDim1+16)=AnnéeCalendrier,MONTH(DécDim1+16)=12),DécDim1+16,""))</f>
        <v>46007</v>
      </c>
      <c r="T37" s="5">
        <f>IF(DAY(DécDim1)=1,IF(AND(YEAR(DécDim1+10)=AnnéeCalendrier,MONTH(DécDim1+10)=12),DécDim1+10,""),IF(AND(YEAR(DécDim1+17)=AnnéeCalendrier,MONTH(DécDim1+17)=12),DécDim1+17,""))</f>
        <v>46008</v>
      </c>
      <c r="U37" s="5">
        <f>IF(DAY(DécDim1)=1,IF(AND(YEAR(DécDim1+11)=AnnéeCalendrier,MONTH(DécDim1+11)=12),DécDim1+11,""),IF(AND(YEAR(DécDim1+18)=AnnéeCalendrier,MONTH(DécDim1+18)=12),DécDim1+18,""))</f>
        <v>46009</v>
      </c>
      <c r="V37" s="5">
        <f>IF(DAY(DécDim1)=1,IF(AND(YEAR(DécDim1+12)=AnnéeCalendrier,MONTH(DécDim1+12)=12),DécDim1+12,""),IF(AND(YEAR(DécDim1+19)=AnnéeCalendrier,MONTH(DécDim1+19)=12),DécDim1+19,""))</f>
        <v>46010</v>
      </c>
      <c r="W37" s="5">
        <f>IF(DAY(DécDim1)=1,IF(AND(YEAR(DécDim1+13)=AnnéeCalendrier,MONTH(DécDim1+13)=12),DécDim1+13,""),IF(AND(YEAR(DécDim1+20)=AnnéeCalendrier,MONTH(DécDim1+20)=12),DécDim1+20,""))</f>
        <v>46011</v>
      </c>
      <c r="X37" s="7">
        <f>IF(DAY(DécDim1)=1,IF(AND(YEAR(DécDim1+14)=AnnéeCalendrier,MONTH(DécDim1+14)=12),DécDim1+14,""),IF(AND(YEAR(DécDim1+21)=AnnéeCalendrier,MONTH(DécDim1+21)=12),DécDim1+21,""))</f>
        <v>46012</v>
      </c>
    </row>
    <row r="38" spans="1:24" ht="36" customHeight="1" x14ac:dyDescent="0.25">
      <c r="B38" s="6">
        <f>IF(DAY(OctDim1)=1,IF(AND(YEAR(OctDim1+15)=AnnéeCalendrier,MONTH(OctDim1+15)=10),OctDim1+15,""),IF(AND(YEAR(OctDim1+22)=AnnéeCalendrier,MONTH(OctDim1+22)=10),OctDim1+22,""))</f>
        <v>45950</v>
      </c>
      <c r="C38" s="5">
        <f>IF(DAY(OctDim1)=1,IF(AND(YEAR(OctDim1+16)=AnnéeCalendrier,MONTH(OctDim1+16)=10),OctDim1+16,""),IF(AND(YEAR(OctDim1+23)=AnnéeCalendrier,MONTH(OctDim1+23)=10),OctDim1+23,""))</f>
        <v>45951</v>
      </c>
      <c r="D38" s="5">
        <f>IF(DAY(OctDim1)=1,IF(AND(YEAR(OctDim1+17)=AnnéeCalendrier,MONTH(OctDim1+17)=10),OctDim1+17,""),IF(AND(YEAR(OctDim1+24)=AnnéeCalendrier,MONTH(OctDim1+24)=10),OctDim1+24,""))</f>
        <v>45952</v>
      </c>
      <c r="E38" s="5">
        <f>IF(DAY(OctDim1)=1,IF(AND(YEAR(OctDim1+18)=AnnéeCalendrier,MONTH(OctDim1+18)=10),OctDim1+18,""),IF(AND(YEAR(OctDim1+25)=AnnéeCalendrier,MONTH(OctDim1+25)=10),OctDim1+25,""))</f>
        <v>45953</v>
      </c>
      <c r="F38" s="5">
        <f>IF(DAY(OctDim1)=1,IF(AND(YEAR(OctDim1+19)=AnnéeCalendrier,MONTH(OctDim1+19)=10),OctDim1+19,""),IF(AND(YEAR(OctDim1+26)=AnnéeCalendrier,MONTH(OctDim1+26)=10),OctDim1+26,""))</f>
        <v>45954</v>
      </c>
      <c r="G38" s="5">
        <f>IF(DAY(OctDim1)=1,IF(AND(YEAR(OctDim1+20)=AnnéeCalendrier,MONTH(OctDim1+20)=10),OctDim1+20,""),IF(AND(YEAR(OctDim1+27)=AnnéeCalendrier,MONTH(OctDim1+27)=10),OctDim1+27,""))</f>
        <v>45955</v>
      </c>
      <c r="H38" s="7">
        <f>IF(DAY(OctDim1)=1,IF(AND(YEAR(OctDim1+21)=AnnéeCalendrier,MONTH(OctDim1+21)=10),OctDim1+21,""),IF(AND(YEAR(OctDim1+28)=AnnéeCalendrier,MONTH(OctDim1+28)=10),OctDim1+28,""))</f>
        <v>45956</v>
      </c>
      <c r="I38" s="4"/>
      <c r="J38" s="6">
        <f>IF(DAY(NovDim1)=1,IF(AND(YEAR(NovDim1+15)=AnnéeCalendrier,MONTH(NovDim1+15)=11),NovDim1+15,""),IF(AND(YEAR(NovDim1+22)=AnnéeCalendrier,MONTH(NovDim1+22)=11),NovDim1+22,""))</f>
        <v>45978</v>
      </c>
      <c r="K38" s="5">
        <f>IF(DAY(NovDim1)=1,IF(AND(YEAR(NovDim1+16)=AnnéeCalendrier,MONTH(NovDim1+16)=11),NovDim1+16,""),IF(AND(YEAR(NovDim1+23)=AnnéeCalendrier,MONTH(NovDim1+23)=11),NovDim1+23,""))</f>
        <v>45979</v>
      </c>
      <c r="L38" s="5">
        <f>IF(DAY(NovDim1)=1,IF(AND(YEAR(NovDim1+17)=AnnéeCalendrier,MONTH(NovDim1+17)=11),NovDim1+17,""),IF(AND(YEAR(NovDim1+24)=AnnéeCalendrier,MONTH(NovDim1+24)=11),NovDim1+24,""))</f>
        <v>45980</v>
      </c>
      <c r="M38" s="5">
        <f>IF(DAY(NovDim1)=1,IF(AND(YEAR(NovDim1+18)=AnnéeCalendrier,MONTH(NovDim1+18)=11),NovDim1+18,""),IF(AND(YEAR(NovDim1+25)=AnnéeCalendrier,MONTH(NovDim1+25)=11),NovDim1+25,""))</f>
        <v>45981</v>
      </c>
      <c r="N38" s="5">
        <f>IF(DAY(NovDim1)=1,IF(AND(YEAR(NovDim1+19)=AnnéeCalendrier,MONTH(NovDim1+19)=11),NovDim1+19,""),IF(AND(YEAR(NovDim1+26)=AnnéeCalendrier,MONTH(NovDim1+26)=11),NovDim1+26,""))</f>
        <v>45982</v>
      </c>
      <c r="O38" s="5">
        <f>IF(DAY(NovDim1)=1,IF(AND(YEAR(NovDim1+20)=AnnéeCalendrier,MONTH(NovDim1+20)=11),NovDim1+20,""),IF(AND(YEAR(NovDim1+27)=AnnéeCalendrier,MONTH(NovDim1+27)=11),NovDim1+27,""))</f>
        <v>45983</v>
      </c>
      <c r="P38" s="7">
        <f>IF(DAY(NovDim1)=1,IF(AND(YEAR(NovDim1+21)=AnnéeCalendrier,MONTH(NovDim1+21)=11),NovDim1+21,""),IF(AND(YEAR(NovDim1+28)=AnnéeCalendrier,MONTH(NovDim1+28)=11),NovDim1+28,""))</f>
        <v>45984</v>
      </c>
      <c r="R38" s="6">
        <f>IF(DAY(DécDim1)=1,IF(AND(YEAR(DécDim1+15)=AnnéeCalendrier,MONTH(DécDim1+15)=12),DécDim1+15,""),IF(AND(YEAR(DécDim1+22)=AnnéeCalendrier,MONTH(DécDim1+22)=12),DécDim1+22,""))</f>
        <v>46013</v>
      </c>
      <c r="S38" s="5">
        <f>IF(DAY(DécDim1)=1,IF(AND(YEAR(DécDim1+16)=AnnéeCalendrier,MONTH(DécDim1+16)=12),DécDim1+16,""),IF(AND(YEAR(DécDim1+23)=AnnéeCalendrier,MONTH(DécDim1+23)=12),DécDim1+23,""))</f>
        <v>46014</v>
      </c>
      <c r="T38" s="5">
        <f>IF(DAY(DécDim1)=1,IF(AND(YEAR(DécDim1+17)=AnnéeCalendrier,MONTH(DécDim1+17)=12),DécDim1+17,""),IF(AND(YEAR(DécDim1+24)=AnnéeCalendrier,MONTH(DécDim1+24)=12),DécDim1+24,""))</f>
        <v>46015</v>
      </c>
      <c r="U38" s="5">
        <f>IF(DAY(DécDim1)=1,IF(AND(YEAR(DécDim1+18)=AnnéeCalendrier,MONTH(DécDim1+18)=12),DécDim1+18,""),IF(AND(YEAR(DécDim1+25)=AnnéeCalendrier,MONTH(DécDim1+25)=12),DécDim1+25,""))</f>
        <v>46016</v>
      </c>
      <c r="V38" s="5">
        <f>IF(DAY(DécDim1)=1,IF(AND(YEAR(DécDim1+19)=AnnéeCalendrier,MONTH(DécDim1+19)=12),DécDim1+19,""),IF(AND(YEAR(DécDim1+26)=AnnéeCalendrier,MONTH(DécDim1+26)=12),DécDim1+26,""))</f>
        <v>46017</v>
      </c>
      <c r="W38" s="5">
        <f>IF(DAY(DécDim1)=1,IF(AND(YEAR(DécDim1+20)=AnnéeCalendrier,MONTH(DécDim1+20)=12),DécDim1+20,""),IF(AND(YEAR(DécDim1+27)=AnnéeCalendrier,MONTH(DécDim1+27)=12),DécDim1+27,""))</f>
        <v>46018</v>
      </c>
      <c r="X38" s="7">
        <f>IF(DAY(DécDim1)=1,IF(AND(YEAR(DécDim1+21)=AnnéeCalendrier,MONTH(DécDim1+21)=12),DécDim1+21,""),IF(AND(YEAR(DécDim1+28)=AnnéeCalendrier,MONTH(DécDim1+28)=12),DécDim1+28,""))</f>
        <v>46019</v>
      </c>
    </row>
    <row r="39" spans="1:24" ht="36" customHeight="1" x14ac:dyDescent="0.25">
      <c r="B39" s="6">
        <f>IF(DAY(OctDim1)=1,IF(AND(YEAR(OctDim1+22)=AnnéeCalendrier,MONTH(OctDim1+22)=10),OctDim1+22,""),IF(AND(YEAR(OctDim1+29)=AnnéeCalendrier,MONTH(OctDim1+29)=10),OctDim1+29,""))</f>
        <v>45957</v>
      </c>
      <c r="C39" s="5">
        <f>IF(DAY(OctDim1)=1,IF(AND(YEAR(OctDim1+23)=AnnéeCalendrier,MONTH(OctDim1+23)=10),OctDim1+23,""),IF(AND(YEAR(OctDim1+30)=AnnéeCalendrier,MONTH(OctDim1+30)=10),OctDim1+30,""))</f>
        <v>45958</v>
      </c>
      <c r="D39" s="5">
        <f>IF(DAY(OctDim1)=1,IF(AND(YEAR(OctDim1+24)=AnnéeCalendrier,MONTH(OctDim1+24)=10),OctDim1+24,""),IF(AND(YEAR(OctDim1+31)=AnnéeCalendrier,MONTH(OctDim1+31)=10),OctDim1+31,""))</f>
        <v>45959</v>
      </c>
      <c r="E39" s="5">
        <f>IF(DAY(OctDim1)=1,IF(AND(YEAR(OctDim1+25)=AnnéeCalendrier,MONTH(OctDim1+25)=10),OctDim1+25,""),IF(AND(YEAR(OctDim1+32)=AnnéeCalendrier,MONTH(OctDim1+32)=10),OctDim1+32,""))</f>
        <v>45960</v>
      </c>
      <c r="F39" s="5">
        <f>IF(DAY(OctDim1)=1,IF(AND(YEAR(OctDim1+26)=AnnéeCalendrier,MONTH(OctDim1+26)=10),OctDim1+26,""),IF(AND(YEAR(OctDim1+33)=AnnéeCalendrier,MONTH(OctDim1+33)=10),OctDim1+33,""))</f>
        <v>45961</v>
      </c>
      <c r="G39" s="5" t="str">
        <f>IF(DAY(OctDim1)=1,IF(AND(YEAR(OctDim1+27)=AnnéeCalendrier,MONTH(OctDim1+27)=10),OctDim1+27,""),IF(AND(YEAR(OctDim1+34)=AnnéeCalendrier,MONTH(OctDim1+34)=10),OctDim1+34,""))</f>
        <v/>
      </c>
      <c r="H39" s="7" t="str">
        <f>IF(DAY(OctDim1)=1,IF(AND(YEAR(OctDim1+28)=AnnéeCalendrier,MONTH(OctDim1+28)=10),OctDim1+28,""),IF(AND(YEAR(OctDim1+35)=AnnéeCalendrier,MONTH(OctDim1+35)=10),OctDim1+35,""))</f>
        <v/>
      </c>
      <c r="I39" s="4"/>
      <c r="J39" s="6">
        <f>IF(DAY(NovDim1)=1,IF(AND(YEAR(NovDim1+22)=AnnéeCalendrier,MONTH(NovDim1+22)=11),NovDim1+22,""),IF(AND(YEAR(NovDim1+29)=AnnéeCalendrier,MONTH(NovDim1+29)=11),NovDim1+29,""))</f>
        <v>45985</v>
      </c>
      <c r="K39" s="5">
        <f>IF(DAY(NovDim1)=1,IF(AND(YEAR(NovDim1+23)=AnnéeCalendrier,MONTH(NovDim1+23)=11),NovDim1+23,""),IF(AND(YEAR(NovDim1+30)=AnnéeCalendrier,MONTH(NovDim1+30)=11),NovDim1+30,""))</f>
        <v>45986</v>
      </c>
      <c r="L39" s="5">
        <f>IF(DAY(NovDim1)=1,IF(AND(YEAR(NovDim1+24)=AnnéeCalendrier,MONTH(NovDim1+24)=11),NovDim1+24,""),IF(AND(YEAR(NovDim1+31)=AnnéeCalendrier,MONTH(NovDim1+31)=11),NovDim1+31,""))</f>
        <v>45987</v>
      </c>
      <c r="M39" s="5">
        <f>IF(DAY(NovDim1)=1,IF(AND(YEAR(NovDim1+25)=AnnéeCalendrier,MONTH(NovDim1+25)=11),NovDim1+25,""),IF(AND(YEAR(NovDim1+32)=AnnéeCalendrier,MONTH(NovDim1+32)=11),NovDim1+32,""))</f>
        <v>45988</v>
      </c>
      <c r="N39" s="5">
        <f>IF(DAY(NovDim1)=1,IF(AND(YEAR(NovDim1+26)=AnnéeCalendrier,MONTH(NovDim1+26)=11),NovDim1+26,""),IF(AND(YEAR(NovDim1+33)=AnnéeCalendrier,MONTH(NovDim1+33)=11),NovDim1+33,""))</f>
        <v>45989</v>
      </c>
      <c r="O39" s="5">
        <f>IF(DAY(NovDim1)=1,IF(AND(YEAR(NovDim1+27)=AnnéeCalendrier,MONTH(NovDim1+27)=11),NovDim1+27,""),IF(AND(YEAR(NovDim1+34)=AnnéeCalendrier,MONTH(NovDim1+34)=11),NovDim1+34,""))</f>
        <v>45990</v>
      </c>
      <c r="P39" s="7">
        <f>IF(DAY(NovDim1)=1,IF(AND(YEAR(NovDim1+28)=AnnéeCalendrier,MONTH(NovDim1+28)=11),NovDim1+28,""),IF(AND(YEAR(NovDim1+35)=AnnéeCalendrier,MONTH(NovDim1+35)=11),NovDim1+35,""))</f>
        <v>45991</v>
      </c>
      <c r="R39" s="6">
        <f>IF(DAY(DécDim1)=1,IF(AND(YEAR(DécDim1+22)=AnnéeCalendrier,MONTH(DécDim1+22)=12),DécDim1+22,""),IF(AND(YEAR(DécDim1+29)=AnnéeCalendrier,MONTH(DécDim1+29)=12),DécDim1+29,""))</f>
        <v>46020</v>
      </c>
      <c r="S39" s="5">
        <f>IF(DAY(DécDim1)=1,IF(AND(YEAR(DécDim1+23)=AnnéeCalendrier,MONTH(DécDim1+23)=12),DécDim1+23,""),IF(AND(YEAR(DécDim1+30)=AnnéeCalendrier,MONTH(DécDim1+30)=12),DécDim1+30,""))</f>
        <v>46021</v>
      </c>
      <c r="T39" s="5">
        <f>IF(DAY(DécDim1)=1,IF(AND(YEAR(DécDim1+24)=AnnéeCalendrier,MONTH(DécDim1+24)=12),DécDim1+24,""),IF(AND(YEAR(DécDim1+31)=AnnéeCalendrier,MONTH(DécDim1+31)=12),DécDim1+31,""))</f>
        <v>46022</v>
      </c>
      <c r="U39" s="5" t="str">
        <f>IF(DAY(DécDim1)=1,IF(AND(YEAR(DécDim1+25)=AnnéeCalendrier,MONTH(DécDim1+25)=12),DécDim1+25,""),IF(AND(YEAR(DécDim1+32)=AnnéeCalendrier,MONTH(DécDim1+32)=12),DécDim1+32,""))</f>
        <v/>
      </c>
      <c r="V39" s="5" t="str">
        <f>IF(DAY(DécDim1)=1,IF(AND(YEAR(DécDim1+26)=AnnéeCalendrier,MONTH(DécDim1+26)=12),DécDim1+26,""),IF(AND(YEAR(DécDim1+33)=AnnéeCalendrier,MONTH(DécDim1+33)=12),DécDim1+33,""))</f>
        <v/>
      </c>
      <c r="W39" s="5" t="str">
        <f>IF(DAY(DécDim1)=1,IF(AND(YEAR(DécDim1+27)=AnnéeCalendrier,MONTH(DécDim1+27)=12),DécDim1+27,""),IF(AND(YEAR(DécDim1+34)=AnnéeCalendrier,MONTH(DécDim1+34)=12),DécDim1+34,""))</f>
        <v/>
      </c>
      <c r="X39" s="7" t="str">
        <f>IF(DAY(DécDim1)=1,IF(AND(YEAR(DécDim1+28)=AnnéeCalendrier,MONTH(DécDim1+28)=12),DécDim1+28,""),IF(AND(YEAR(DécDim1+35)=AnnéeCalendrier,MONTH(DécDim1+35)=12),DécDim1+35,""))</f>
        <v/>
      </c>
    </row>
    <row r="40" spans="1:24" ht="36" customHeight="1" x14ac:dyDescent="0.25">
      <c r="B40" s="8" t="str">
        <f>IF(DAY(OctDim1)=1,IF(AND(YEAR(OctDim1+29)=AnnéeCalendrier,MONTH(OctDim1+29)=10),OctDim1+29,""),IF(AND(YEAR(OctDim1+36)=AnnéeCalendrier,MONTH(OctDim1+36)=10),OctDim1+36,""))</f>
        <v/>
      </c>
      <c r="C40" s="9" t="str">
        <f>IF(DAY(OctDim1)=1,IF(AND(YEAR(OctDim1+30)=AnnéeCalendrier,MONTH(OctDim1+30)=10),OctDim1+30,""),IF(AND(YEAR(OctDim1+37)=AnnéeCalendrier,MONTH(OctDim1+37)=10),OctDim1+37,""))</f>
        <v/>
      </c>
      <c r="D40" s="9" t="str">
        <f>IF(DAY(OctDim1)=1,IF(AND(YEAR(OctDim1+31)=AnnéeCalendrier,MONTH(OctDim1+31)=10),OctDim1+31,""),IF(AND(YEAR(OctDim1+38)=AnnéeCalendrier,MONTH(OctDim1+38)=10),OctDim1+38,""))</f>
        <v/>
      </c>
      <c r="E40" s="9" t="str">
        <f>IF(DAY(OctDim1)=1,IF(AND(YEAR(OctDim1+32)=AnnéeCalendrier,MONTH(OctDim1+32)=10),OctDim1+32,""),IF(AND(YEAR(OctDim1+39)=AnnéeCalendrier,MONTH(OctDim1+39)=10),OctDim1+39,""))</f>
        <v/>
      </c>
      <c r="F40" s="9" t="str">
        <f>IF(DAY(OctDim1)=1,IF(AND(YEAR(OctDim1+33)=AnnéeCalendrier,MONTH(OctDim1+33)=10),OctDim1+33,""),IF(AND(YEAR(OctDim1+40)=AnnéeCalendrier,MONTH(OctDim1+40)=10),OctDim1+40,""))</f>
        <v/>
      </c>
      <c r="G40" s="9" t="str">
        <f>IF(DAY(OctDim1)=1,IF(AND(YEAR(OctDim1+34)=AnnéeCalendrier,MONTH(OctDim1+34)=10),OctDim1+34,""),IF(AND(YEAR(OctDim1+41)=AnnéeCalendrier,MONTH(OctDim1+41)=10),OctDim1+41,""))</f>
        <v/>
      </c>
      <c r="H40" s="10" t="str">
        <f>IF(DAY(OctDim1)=1,IF(AND(YEAR(OctDim1+35)=AnnéeCalendrier,MONTH(OctDim1+35)=10),OctDim1+35,""),IF(AND(YEAR(OctDim1+42)=AnnéeCalendrier,MONTH(OctDim1+42)=10),OctDim1+42,""))</f>
        <v/>
      </c>
      <c r="I40" s="4"/>
      <c r="J40" s="8" t="str">
        <f>IF(DAY(NovDim1)=1,IF(AND(YEAR(NovDim1+29)=AnnéeCalendrier,MONTH(NovDim1+29)=11),NovDim1+29,""),IF(AND(YEAR(NovDim1+36)=AnnéeCalendrier,MONTH(NovDim1+36)=11),NovDim1+36,""))</f>
        <v/>
      </c>
      <c r="K40" s="9" t="str">
        <f>IF(DAY(NovDim1)=1,IF(AND(YEAR(NovDim1+30)=AnnéeCalendrier,MONTH(NovDim1+30)=11),NovDim1+30,""),IF(AND(YEAR(NovDim1+37)=AnnéeCalendrier,MONTH(NovDim1+37)=11),NovDim1+37,""))</f>
        <v/>
      </c>
      <c r="L40" s="9" t="str">
        <f>IF(DAY(NovDim1)=1,IF(AND(YEAR(NovDim1+31)=AnnéeCalendrier,MONTH(NovDim1+31)=11),NovDim1+31,""),IF(AND(YEAR(NovDim1+38)=AnnéeCalendrier,MONTH(NovDim1+38)=11),NovDim1+38,""))</f>
        <v/>
      </c>
      <c r="M40" s="9" t="str">
        <f>IF(DAY(NovDim1)=1,IF(AND(YEAR(NovDim1+32)=AnnéeCalendrier,MONTH(NovDim1+32)=11),NovDim1+32,""),IF(AND(YEAR(NovDim1+39)=AnnéeCalendrier,MONTH(NovDim1+39)=11),NovDim1+39,""))</f>
        <v/>
      </c>
      <c r="N40" s="9" t="str">
        <f>IF(DAY(NovDim1)=1,IF(AND(YEAR(NovDim1+33)=AnnéeCalendrier,MONTH(NovDim1+33)=11),NovDim1+33,""),IF(AND(YEAR(NovDim1+40)=AnnéeCalendrier,MONTH(NovDim1+40)=11),NovDim1+40,""))</f>
        <v/>
      </c>
      <c r="O40" s="9" t="str">
        <f>IF(DAY(NovDim1)=1,IF(AND(YEAR(NovDim1+34)=AnnéeCalendrier,MONTH(NovDim1+34)=11),NovDim1+34,""),IF(AND(YEAR(NovDim1+41)=AnnéeCalendrier,MONTH(NovDim1+41)=11),NovDim1+41,""))</f>
        <v/>
      </c>
      <c r="P40" s="10" t="str">
        <f>IF(DAY(NovDim1)=1,IF(AND(YEAR(NovDim1+35)=AnnéeCalendrier,MONTH(NovDim1+35)=11),NovDim1+35,""),IF(AND(YEAR(NovDim1+42)=AnnéeCalendrier,MONTH(NovDim1+42)=11),NovDim1+42,""))</f>
        <v/>
      </c>
      <c r="R40" s="8" t="str">
        <f>IF(DAY(DécDim1)=1,IF(AND(YEAR(DécDim1+29)=AnnéeCalendrier,MONTH(DécDim1+29)=12),DécDim1+29,""),IF(AND(YEAR(DécDim1+36)=AnnéeCalendrier,MONTH(DécDim1+36)=12),DécDim1+36,""))</f>
        <v/>
      </c>
      <c r="S40" s="9" t="str">
        <f>IF(DAY(DécDim1)=1,IF(AND(YEAR(DécDim1+30)=AnnéeCalendrier,MONTH(DécDim1+30)=12),DécDim1+30,""),IF(AND(YEAR(DécDim1+37)=AnnéeCalendrier,MONTH(DécDim1+37)=12),DécDim1+37,""))</f>
        <v/>
      </c>
      <c r="T40" s="9" t="str">
        <f>IF(DAY(DécDim1)=1,IF(AND(YEAR(DécDim1+31)=AnnéeCalendrier,MONTH(DécDim1+31)=12),DécDim1+31,""),IF(AND(YEAR(DécDim1+38)=AnnéeCalendrier,MONTH(DécDim1+38)=12),DécDim1+38,""))</f>
        <v/>
      </c>
      <c r="U40" s="9" t="str">
        <f>IF(DAY(DécDim1)=1,IF(AND(YEAR(DécDim1+32)=AnnéeCalendrier,MONTH(DécDim1+32)=12),DécDim1+32,""),IF(AND(YEAR(DécDim1+39)=AnnéeCalendrier,MONTH(DécDim1+39)=12),DécDim1+39,""))</f>
        <v/>
      </c>
      <c r="V40" s="9" t="str">
        <f>IF(DAY(DécDim1)=1,IF(AND(YEAR(DécDim1+33)=AnnéeCalendrier,MONTH(DécDim1+33)=12),DécDim1+33,""),IF(AND(YEAR(DécDim1+40)=AnnéeCalendrier,MONTH(DécDim1+40)=12),DécDim1+40,""))</f>
        <v/>
      </c>
      <c r="W40" s="9" t="str">
        <f>IF(DAY(DécDim1)=1,IF(AND(YEAR(DécDim1+34)=AnnéeCalendrier,MONTH(DécDim1+34)=12),DécDim1+34,""),IF(AND(YEAR(DécDim1+41)=AnnéeCalendrier,MONTH(DécDim1+41)=12),DécDim1+41,""))</f>
        <v/>
      </c>
      <c r="X40" s="10" t="str">
        <f>IF(DAY(DécDim1)=1,IF(AND(YEAR(DécDim1+35)=AnnéeCalendrier,MONTH(DécDim1+35)=12),DécDim1+35,""),IF(AND(YEAR(DécDim1+42)=AnnéeCalendrier,MONTH(DécDim1+42)=12),DécDim1+42,""))</f>
        <v/>
      </c>
    </row>
  </sheetData>
  <mergeCells count="13">
    <mergeCell ref="B24:H24"/>
    <mergeCell ref="J24:P24"/>
    <mergeCell ref="R24:X24"/>
    <mergeCell ref="B33:H33"/>
    <mergeCell ref="J33:P33"/>
    <mergeCell ref="R33:X33"/>
    <mergeCell ref="B3:F3"/>
    <mergeCell ref="B6:H6"/>
    <mergeCell ref="J6:P6"/>
    <mergeCell ref="R6:X6"/>
    <mergeCell ref="B15:H15"/>
    <mergeCell ref="J15:P15"/>
    <mergeCell ref="R15:X15"/>
  </mergeCells>
  <conditionalFormatting sqref="B8:H13">
    <cfRule type="notContainsBlanks" dxfId="71" priority="1">
      <formula>LEN(TRIM(B8))&gt;0</formula>
    </cfRule>
  </conditionalFormatting>
  <conditionalFormatting sqref="B17:H22">
    <cfRule type="notContainsBlanks" dxfId="70" priority="4">
      <formula>LEN(TRIM(B17))&gt;0</formula>
    </cfRule>
  </conditionalFormatting>
  <conditionalFormatting sqref="B26:H31">
    <cfRule type="notContainsBlanks" dxfId="69" priority="7">
      <formula>LEN(TRIM(B26))&gt;0</formula>
    </cfRule>
  </conditionalFormatting>
  <conditionalFormatting sqref="B35:H40">
    <cfRule type="notContainsBlanks" dxfId="68" priority="10">
      <formula>LEN(TRIM(B35))&gt;0</formula>
    </cfRule>
  </conditionalFormatting>
  <conditionalFormatting sqref="J8:P13">
    <cfRule type="notContainsBlanks" dxfId="67" priority="2">
      <formula>LEN(TRIM(J8))&gt;0</formula>
    </cfRule>
  </conditionalFormatting>
  <conditionalFormatting sqref="J17:P22">
    <cfRule type="notContainsBlanks" dxfId="66" priority="5">
      <formula>LEN(TRIM(J17))&gt;0</formula>
    </cfRule>
  </conditionalFormatting>
  <conditionalFormatting sqref="J26:P31">
    <cfRule type="notContainsBlanks" dxfId="65" priority="8">
      <formula>LEN(TRIM(J26))&gt;0</formula>
    </cfRule>
  </conditionalFormatting>
  <conditionalFormatting sqref="J35:P40">
    <cfRule type="notContainsBlanks" dxfId="64" priority="11">
      <formula>LEN(TRIM(J35))&gt;0</formula>
    </cfRule>
  </conditionalFormatting>
  <conditionalFormatting sqref="R8:X13">
    <cfRule type="notContainsBlanks" dxfId="63" priority="3">
      <formula>LEN(TRIM(R8))&gt;0</formula>
    </cfRule>
  </conditionalFormatting>
  <conditionalFormatting sqref="R17:X22">
    <cfRule type="notContainsBlanks" dxfId="62" priority="6">
      <formula>LEN(TRIM(R17))&gt;0</formula>
    </cfRule>
  </conditionalFormatting>
  <conditionalFormatting sqref="R26:X31">
    <cfRule type="notContainsBlanks" dxfId="61" priority="9">
      <formula>LEN(TRIM(R26))&gt;0</formula>
    </cfRule>
  </conditionalFormatting>
  <conditionalFormatting sqref="R35:X40">
    <cfRule type="notContainsBlanks" dxfId="60" priority="12">
      <formula>LEN(TRIM(R35))&gt;0</formula>
    </cfRule>
  </conditionalFormatting>
  <dataValidations count="2">
    <dataValidation type="list" allowBlank="1" showInputMessage="1" showErrorMessage="1" prompt="Sélectionnez une année" sqref="B3:F3" xr:uid="{00000000-0002-0000-0800-000000000000}">
      <formula1>Années_disponibles</formula1>
    </dataValidation>
    <dataValidation allowBlank="1" showInputMessage="1" showErrorMessage="1" promptTitle="Phases du calendrier lunaire" prompt="_x000a_Sélectionner une année dans la cellule B3. Le modèle sera automatiquement mis à jour avec les phases quotidiennes de la lune._x000a_" sqref="A1" xr:uid="{00000000-0002-0000-0800-000001000000}"/>
  </dataValidations>
  <printOptions horizontalCentered="1" verticalCentered="1"/>
  <pageMargins left="0.25" right="0.25" top="0.5" bottom="0.5" header="0.3" footer="0.3"/>
  <pageSetup scale="51" orientation="portrait" r:id="rId1"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B47F77-8B44-41C7-BB14-44354E501C92}">
  <ds:schemaRefs>
    <ds:schemaRef ds:uri="http://purl.org/dc/terms/"/>
    <ds:schemaRef ds:uri="http://schemas.openxmlformats.org/package/2006/metadata/core-properties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1af3243-3dd4-4a8d-8c0d-dd76da1f02a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4977A6-DE9A-4E13-B120-434436F2CA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00D511-037F-4C39-8D85-8563C93516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TM67316038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15</vt:i4>
      </vt:variant>
    </vt:vector>
  </HeadingPairs>
  <TitlesOfParts>
    <vt:vector size="16" baseType="lpstr">
      <vt:lpstr>2024</vt:lpstr>
      <vt:lpstr>'2017'!AnnéeCalendrier</vt:lpstr>
      <vt:lpstr>'2018'!AnnéeCalendrier</vt:lpstr>
      <vt:lpstr>'2019'!AnnéeCalendrier</vt:lpstr>
      <vt:lpstr>'2020'!AnnéeCalendrier</vt:lpstr>
      <vt:lpstr>'2021'!AnnéeCalendrier</vt:lpstr>
      <vt:lpstr>'2022'!AnnéeCalendrier</vt:lpstr>
      <vt:lpstr>'2023'!AnnéeCalendrier</vt:lpstr>
      <vt:lpstr>'2024'!AnnéeCalendrier</vt:lpstr>
      <vt:lpstr>'2025'!AnnéeCalendrier</vt:lpstr>
      <vt:lpstr>'2026'!AnnéeCalendrier</vt:lpstr>
      <vt:lpstr>'2027'!AnnéeCalendrier</vt:lpstr>
      <vt:lpstr>'2028'!AnnéeCalendrier</vt:lpstr>
      <vt:lpstr>'2029'!AnnéeCalendrier</vt:lpstr>
      <vt:lpstr>'2030'!AnnéeCalendrier</vt:lpstr>
      <vt:lpstr>Années_disponibles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2019-04-12T04:18:05Z</dcterms:created>
  <dcterms:modified xsi:type="dcterms:W3CDTF">2024-01-21T09:14:30Z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